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N:\Kvant\Upphandling\LUP15\"/>
    </mc:Choice>
  </mc:AlternateContent>
  <xr:revisionPtr revIDLastSave="0" documentId="13_ncr:1_{EC9B8ED7-B7C8-4D1A-934A-55F820822B26}" xr6:coauthVersionLast="47" xr6:coauthVersionMax="47" xr10:uidLastSave="{00000000-0000-0000-0000-000000000000}"/>
  <workbookProtection workbookAlgorithmName="SHA-512" workbookHashValue="4q1ZMdqQ7ZJpluKFuMO73qVr9567ak3xd5sBtaieySBLzfArYHSoVkrM5DtrN7xmP+WnzKBLCjckLD6y0a129w==" workbookSaltValue="zAYxt8hBbICC0uZLPRm1Dw==" workbookSpinCount="100000" lockStructure="1"/>
  <bookViews>
    <workbookView xWindow="690" yWindow="720" windowWidth="20970" windowHeight="11295" tabRatio="913" xr2:uid="{00000000-000D-0000-FFFF-FFFF00000000}"/>
  </bookViews>
  <sheets>
    <sheet name="Fråga 2.5" sheetId="78" r:id="rId1"/>
    <sheet name="Fråga 2.6" sheetId="46" r:id="rId2"/>
    <sheet name="Fråga 2.13 Direkta ägare FF" sheetId="47" r:id="rId3"/>
    <sheet name="Fråga 2.13 Indirekta ägare FF" sheetId="50" r:id="rId4"/>
    <sheet name="Fråga 2.15 Verklig huvudman FF" sheetId="73" r:id="rId5"/>
    <sheet name="Fråga 2.16 Styrelse FF" sheetId="77" r:id="rId6"/>
    <sheet name="Fråga 2.19 Direkta ägare KF" sheetId="51" r:id="rId7"/>
    <sheet name="Fråga 2.19 Indirekta ägare KF" sheetId="71" r:id="rId8"/>
    <sheet name="Fråga 2.21 Verklig huvudman KF" sheetId="69" r:id="rId9"/>
    <sheet name="Fråga 2.22 Styrelse KF" sheetId="74" r:id="rId10"/>
    <sheet name="Fråga 5.6" sheetId="17" r:id="rId11"/>
    <sheet name="Fråga 5.7" sheetId="38" r:id="rId12"/>
    <sheet name="Fråga 5.8" sheetId="19" r:id="rId13"/>
    <sheet name="Fråga 5.9" sheetId="39" r:id="rId14"/>
    <sheet name="Fråga 5.10" sheetId="6" r:id="rId15"/>
    <sheet name="Fråga 6.1 Anslutit" sheetId="20" r:id="rId16"/>
    <sheet name="Fråga 6.1 Lämnat" sheetId="76" r:id="rId17"/>
    <sheet name="Fråga 6.2" sheetId="9" r:id="rId18"/>
    <sheet name="Fråga 6.3" sheetId="60" r:id="rId19"/>
    <sheet name="Fråga 7.5" sheetId="41" r:id="rId20"/>
    <sheet name="Fråga 7.6" sheetId="42" r:id="rId21"/>
    <sheet name="Fråga 7.7" sheetId="43" r:id="rId22"/>
    <sheet name="Fråga 8.4" sheetId="80" r:id="rId23"/>
    <sheet name="Fråga 9.2" sheetId="66" r:id="rId24"/>
    <sheet name="Fråga 10.4" sheetId="68" r:id="rId25"/>
    <sheet name="Fråga 10.6" sheetId="67" r:id="rId26"/>
    <sheet name="Fråga 11.5" sheetId="35" r:id="rId27"/>
    <sheet name="Fråga 13.1 Komposit" sheetId="84" r:id="rId28"/>
    <sheet name="Fråga 13.2 Fonden" sheetId="31" r:id="rId29"/>
    <sheet name="Fråga 13.2 Komposit" sheetId="65" r:id="rId30"/>
    <sheet name="Fråga 14.1" sheetId="49" r:id="rId31"/>
    <sheet name="Fråga 14.2" sheetId="82" r:id="rId32"/>
    <sheet name="Information" sheetId="81" state="hidden" r:id="rId33"/>
  </sheets>
  <definedNames>
    <definedName name="Ccy">Information!$D$3</definedName>
    <definedName name="DataDate">Information!$D$4</definedName>
    <definedName name="DataDateStr">Information!$D$5</definedName>
    <definedName name="DDate">Information!$D$4</definedName>
    <definedName name="FiveYear">Information!$D$8</definedName>
    <definedName name="FONDNAMN">Information!$D$10</definedName>
    <definedName name="LUPKOD">Information!$D$9</definedName>
    <definedName name="OneYear">Information!$D$6</definedName>
    <definedName name="ThreeYear">Information!$D$7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65" l="1"/>
  <c r="B5" i="31"/>
  <c r="B5" i="17" l="1"/>
  <c r="B5" i="19" l="1"/>
  <c r="C6" i="80"/>
  <c r="D6" i="80"/>
  <c r="D19" i="9"/>
  <c r="H19" i="9"/>
  <c r="H20" i="9"/>
  <c r="H21" i="9"/>
  <c r="I19" i="9"/>
  <c r="H22" i="9"/>
  <c r="H23" i="9"/>
  <c r="D8" i="78"/>
  <c r="B5" i="82"/>
  <c r="B5" i="43" l="1"/>
  <c r="B5" i="42"/>
  <c r="B7" i="65"/>
  <c r="F22" i="6"/>
  <c r="E22" i="6"/>
  <c r="D22" i="6"/>
  <c r="C22" i="6"/>
  <c r="F21" i="6"/>
  <c r="E21" i="6"/>
  <c r="D21" i="6"/>
  <c r="C21" i="6"/>
  <c r="F20" i="6"/>
  <c r="E20" i="6"/>
  <c r="D20" i="6"/>
  <c r="C20" i="6"/>
  <c r="F19" i="6"/>
  <c r="E19" i="6"/>
  <c r="D19" i="6"/>
  <c r="C19" i="6"/>
  <c r="B11" i="46"/>
  <c r="B7" i="31" l="1"/>
  <c r="B16" i="46"/>
  <c r="B15" i="46"/>
  <c r="B9" i="19"/>
  <c r="B9" i="42"/>
  <c r="B19" i="41"/>
  <c r="D10" i="81"/>
  <c r="A1" i="47" s="1"/>
  <c r="H9" i="17"/>
  <c r="H10" i="17"/>
  <c r="H11" i="17"/>
  <c r="H12" i="17"/>
  <c r="H13" i="17"/>
  <c r="H8" i="17"/>
  <c r="H7" i="17"/>
  <c r="B10" i="46"/>
  <c r="E8" i="49"/>
  <c r="B14" i="84" l="1"/>
  <c r="A1" i="82" l="1"/>
  <c r="A1" i="84"/>
  <c r="A1" i="46"/>
  <c r="A1" i="17"/>
  <c r="A1" i="43"/>
  <c r="A1" i="68"/>
  <c r="A1" i="35"/>
  <c r="A1" i="39"/>
  <c r="A1" i="50"/>
  <c r="A1" i="76"/>
  <c r="A1" i="41"/>
  <c r="A1" i="78"/>
  <c r="A1" i="6"/>
  <c r="A1" i="73"/>
  <c r="A1" i="9"/>
  <c r="A1" i="51"/>
  <c r="A1" i="60"/>
  <c r="A1" i="31"/>
  <c r="A1" i="74"/>
  <c r="A1" i="38"/>
  <c r="A1" i="19"/>
  <c r="A1" i="67"/>
  <c r="A1" i="77"/>
  <c r="A1" i="71"/>
  <c r="A1" i="65"/>
  <c r="A1" i="42"/>
  <c r="A1" i="66"/>
  <c r="A1" i="20"/>
  <c r="A1" i="69"/>
  <c r="A1" i="80"/>
  <c r="A1" i="49"/>
  <c r="B8" i="65" l="1"/>
  <c r="B8" i="31"/>
  <c r="C6" i="43" l="1"/>
  <c r="B7" i="42"/>
  <c r="B18" i="41"/>
  <c r="B16" i="41"/>
  <c r="B14" i="41"/>
  <c r="B12" i="41"/>
  <c r="B8" i="41"/>
  <c r="B18" i="6"/>
  <c r="B16" i="6"/>
  <c r="B14" i="6"/>
  <c r="B12" i="6"/>
  <c r="B8" i="6"/>
  <c r="C6" i="39"/>
  <c r="B7" i="19"/>
  <c r="C6" i="38"/>
  <c r="E6" i="67"/>
  <c r="D6" i="67" s="1"/>
  <c r="C6" i="67" s="1"/>
  <c r="H6" i="68"/>
  <c r="E6" i="68" s="1"/>
  <c r="B6" i="68" s="1"/>
  <c r="G6" i="66"/>
  <c r="F6" i="66" s="1"/>
  <c r="E6" i="66" s="1"/>
  <c r="D6" i="66" s="1"/>
  <c r="C6" i="66" s="1"/>
  <c r="H7" i="42"/>
  <c r="G6" i="42"/>
  <c r="F6" i="42" s="1"/>
  <c r="E6" i="42" s="1"/>
  <c r="D6" i="42" s="1"/>
  <c r="B22" i="41"/>
  <c r="B21" i="41"/>
  <c r="B20" i="41"/>
  <c r="B17" i="41"/>
  <c r="B15" i="41"/>
  <c r="B13" i="41"/>
  <c r="B11" i="41"/>
  <c r="B10" i="41"/>
  <c r="B9" i="41"/>
  <c r="B7" i="41"/>
  <c r="B22" i="6"/>
  <c r="B21" i="6"/>
  <c r="B20" i="6"/>
  <c r="B19" i="6"/>
  <c r="B17" i="6"/>
  <c r="B15" i="6"/>
  <c r="B13" i="6"/>
  <c r="B11" i="6"/>
  <c r="B10" i="6"/>
  <c r="B9" i="6"/>
  <c r="B7" i="6"/>
  <c r="G6" i="19"/>
  <c r="G6" i="17"/>
  <c r="B14" i="46"/>
  <c r="B12" i="46"/>
  <c r="B9" i="46"/>
  <c r="C6" i="42" l="1"/>
  <c r="H6" i="42" s="1"/>
  <c r="F6" i="17"/>
  <c r="E6" i="17" s="1"/>
  <c r="D6" i="17" s="1"/>
  <c r="C6" i="17" s="1"/>
  <c r="H6" i="17" s="1"/>
  <c r="F6" i="19"/>
  <c r="E6" i="19" s="1"/>
  <c r="D6" i="19" s="1"/>
  <c r="C6" i="19" s="1"/>
  <c r="H6" i="19" s="1"/>
  <c r="E6" i="73" l="1"/>
  <c r="D7" i="9" l="1"/>
  <c r="F6" i="77" l="1"/>
  <c r="E6" i="69" l="1"/>
  <c r="E6" i="47" l="1"/>
  <c r="F6" i="74" l="1"/>
  <c r="E6" i="71"/>
  <c r="E6" i="51"/>
  <c r="E6" i="50"/>
  <c r="H9" i="49" l="1"/>
  <c r="H11" i="49"/>
  <c r="H10" i="49"/>
  <c r="C7" i="9" l="1"/>
  <c r="C22" i="49" l="1"/>
  <c r="E12" i="49" l="1"/>
  <c r="E11" i="49"/>
  <c r="E10" i="49"/>
  <c r="E9" i="49"/>
  <c r="H8" i="49" l="1"/>
  <c r="H12" i="49"/>
  <c r="H8" i="42" l="1"/>
  <c r="H8" i="19"/>
  <c r="H7" i="19"/>
  <c r="E19" i="9" l="1"/>
  <c r="F7" i="9" l="1"/>
  <c r="C9" i="49" l="1"/>
  <c r="C10" i="49" s="1"/>
  <c r="F20" i="41"/>
  <c r="E20" i="41"/>
  <c r="D20" i="41"/>
  <c r="C20" i="41"/>
  <c r="C19" i="41"/>
  <c r="D19" i="41"/>
  <c r="E19" i="41"/>
  <c r="F19" i="41"/>
  <c r="F22" i="41"/>
  <c r="D22" i="41"/>
  <c r="E22" i="41"/>
  <c r="C22" i="41"/>
  <c r="D21" i="41"/>
  <c r="E21" i="41"/>
  <c r="F21" i="41"/>
  <c r="C21" i="41"/>
  <c r="G18" i="41"/>
  <c r="G17" i="41"/>
  <c r="G16" i="41"/>
  <c r="G15" i="41"/>
  <c r="G14" i="41"/>
  <c r="G13" i="41"/>
  <c r="G12" i="41"/>
  <c r="G11" i="41"/>
  <c r="G8" i="41"/>
  <c r="E10" i="41" s="1"/>
  <c r="G7" i="41"/>
  <c r="D9" i="41" s="1"/>
  <c r="I25" i="9"/>
  <c r="H25" i="9"/>
  <c r="I24" i="9"/>
  <c r="H24" i="9"/>
  <c r="I23" i="9"/>
  <c r="I22" i="9"/>
  <c r="I21" i="9"/>
  <c r="I20" i="9"/>
  <c r="G19" i="9"/>
  <c r="F19" i="9"/>
  <c r="C19" i="9"/>
  <c r="I18" i="9"/>
  <c r="H18" i="9"/>
  <c r="I17" i="9"/>
  <c r="H17" i="9"/>
  <c r="I16" i="9"/>
  <c r="H16" i="9"/>
  <c r="I15" i="9"/>
  <c r="H15" i="9"/>
  <c r="I14" i="9"/>
  <c r="H14" i="9"/>
  <c r="I13" i="9"/>
  <c r="H13" i="9"/>
  <c r="I12" i="9"/>
  <c r="H12" i="9"/>
  <c r="I11" i="9"/>
  <c r="H11" i="9"/>
  <c r="I10" i="9"/>
  <c r="H10" i="9"/>
  <c r="I9" i="9"/>
  <c r="H9" i="9"/>
  <c r="I8" i="9"/>
  <c r="H8" i="9"/>
  <c r="G7" i="9"/>
  <c r="H7" i="9" s="1"/>
  <c r="G18" i="6"/>
  <c r="G17" i="6"/>
  <c r="G16" i="6"/>
  <c r="G15" i="6"/>
  <c r="G14" i="6"/>
  <c r="G13" i="6"/>
  <c r="G12" i="6"/>
  <c r="G11" i="6"/>
  <c r="G8" i="6"/>
  <c r="G7" i="6"/>
  <c r="D9" i="6" l="1"/>
  <c r="G21" i="6"/>
  <c r="C9" i="6"/>
  <c r="G9" i="6"/>
  <c r="F9" i="6"/>
  <c r="E9" i="6"/>
  <c r="G19" i="6"/>
  <c r="G10" i="6"/>
  <c r="G20" i="6"/>
  <c r="F10" i="6"/>
  <c r="G22" i="6"/>
  <c r="E10" i="6"/>
  <c r="C10" i="6"/>
  <c r="D10" i="6"/>
  <c r="C11" i="49"/>
  <c r="C12" i="49" s="1"/>
  <c r="E19" i="49" s="1"/>
  <c r="G22" i="41"/>
  <c r="G21" i="41"/>
  <c r="F21" i="49"/>
  <c r="F18" i="49"/>
  <c r="G9" i="41"/>
  <c r="G20" i="41"/>
  <c r="G19" i="41"/>
  <c r="C9" i="41"/>
  <c r="C10" i="41"/>
  <c r="F9" i="41"/>
  <c r="D10" i="41"/>
  <c r="F10" i="41"/>
  <c r="G10" i="41"/>
  <c r="E9" i="41"/>
  <c r="I7" i="9"/>
  <c r="F17" i="49" l="1"/>
  <c r="F20" i="49"/>
  <c r="E21" i="49"/>
  <c r="D21" i="49" s="1"/>
  <c r="E18" i="49"/>
  <c r="D18" i="49" s="1"/>
  <c r="F19" i="49"/>
  <c r="D19" i="49" s="1"/>
  <c r="E17" i="49"/>
  <c r="E20" i="49"/>
  <c r="D17" i="49" l="1"/>
  <c r="D20" i="49"/>
  <c r="D22" i="49" s="1"/>
</calcChain>
</file>

<file path=xl/sharedStrings.xml><?xml version="1.0" encoding="utf-8"?>
<sst xmlns="http://schemas.openxmlformats.org/spreadsheetml/2006/main" count="293" uniqueCount="217">
  <si>
    <t>Förvaringsinstitutets namn</t>
  </si>
  <si>
    <t>Förvaringsinstitutets organisationsnummer</t>
  </si>
  <si>
    <t>Administratör av andelsägarregistret</t>
  </si>
  <si>
    <t xml:space="preserve">Fondens Bloomberg-ticker (om uppgiften saknas kan fältet lämnas tomt) </t>
  </si>
  <si>
    <t>Är kapitalförvaltningen delegerad till annan juridisk person än Fondförvaltaren?</t>
  </si>
  <si>
    <t>År det nuvarande investeringsteamet bildades</t>
  </si>
  <si>
    <t>Fondens jämförelseindex</t>
  </si>
  <si>
    <t>Valuta för Fondens jämförelseindex</t>
  </si>
  <si>
    <t>Antal innehav som normalt ingår i portföljen</t>
  </si>
  <si>
    <t>Gross return</t>
  </si>
  <si>
    <t>Benchmark return</t>
  </si>
  <si>
    <t>EBITDA</t>
  </si>
  <si>
    <t>Nettoresultat</t>
  </si>
  <si>
    <t>Totala tillgångar</t>
  </si>
  <si>
    <t>Personalkostnader</t>
  </si>
  <si>
    <t>Antal anställda</t>
  </si>
  <si>
    <t>Andel av totalt förvaltat kapital (%)</t>
  </si>
  <si>
    <t>Totalt antal Konton</t>
  </si>
  <si>
    <t xml:space="preserve"> </t>
  </si>
  <si>
    <t>Typ av kund</t>
  </si>
  <si>
    <t>Största Konto</t>
  </si>
  <si>
    <t>Näst största Konto</t>
  </si>
  <si>
    <t>Tredje största Konto</t>
  </si>
  <si>
    <t>Institutionella kunder (fonder)</t>
  </si>
  <si>
    <t>Distribution via plattformar</t>
  </si>
  <si>
    <t>Egen distribution (fonder)</t>
  </si>
  <si>
    <t>Totalt</t>
  </si>
  <si>
    <t xml:space="preserve">Namn </t>
  </si>
  <si>
    <t>Ansvar</t>
  </si>
  <si>
    <t>Tidigare arbetsgivare</t>
  </si>
  <si>
    <t>Namn</t>
  </si>
  <si>
    <t>Anställningsår</t>
  </si>
  <si>
    <t>Aktuellt antal heltids-anställda</t>
  </si>
  <si>
    <t>Tillgängliga resurser hos tredjepart (antal heltidsanställda)</t>
  </si>
  <si>
    <t>Sammanlagd arbetslivserfarenhet (år)</t>
  </si>
  <si>
    <t>Antal nyanställningar (de senaste 3 åren)</t>
  </si>
  <si>
    <t>Antal avslutade anställningar (de senaste 3 åren)</t>
  </si>
  <si>
    <t>Omsättning</t>
  </si>
  <si>
    <t>Förändring</t>
  </si>
  <si>
    <t>Fondförvaltaren</t>
  </si>
  <si>
    <t>Portföljförvaltare</t>
  </si>
  <si>
    <t>Analytiker</t>
  </si>
  <si>
    <t>Exekvering</t>
  </si>
  <si>
    <t>Strateger och makroekonomer</t>
  </si>
  <si>
    <t>Hållbarhet</t>
  </si>
  <si>
    <t>Juridik (inklusive skatt)</t>
  </si>
  <si>
    <t>Administration och redovisning</t>
  </si>
  <si>
    <t>Investeringsövervakning och riskhantering</t>
  </si>
  <si>
    <t>Regelefterlevnad</t>
  </si>
  <si>
    <t>Kundkännedom och brottsbekämpning</t>
  </si>
  <si>
    <t>Övriga</t>
  </si>
  <si>
    <t>Investeringsteamet</t>
  </si>
  <si>
    <t xml:space="preserve">Portföljförvaltare </t>
  </si>
  <si>
    <t>Ja/Nej</t>
  </si>
  <si>
    <t>Avgift för utspädningsskydd</t>
  </si>
  <si>
    <t>Inlösenspärrar</t>
  </si>
  <si>
    <t>Inlåsning genom avgift</t>
  </si>
  <si>
    <t>Övrigt</t>
  </si>
  <si>
    <t>Motpart</t>
  </si>
  <si>
    <t>Jämförelseindex för Kompositet</t>
  </si>
  <si>
    <t>Är Kompositet valutasäkrad (Ja/Nej)</t>
  </si>
  <si>
    <t>Aktuellt antal portföljer i Kompositet (om tillämpligt)</t>
  </si>
  <si>
    <t>Intervall</t>
  </si>
  <si>
    <t>Årlig förvaltningsavgift (Bp)</t>
  </si>
  <si>
    <t>Övriga ansvar</t>
  </si>
  <si>
    <t>Tidsåtgång (%)</t>
  </si>
  <si>
    <t>Övrigt förvaltaransvar (Tidsåtgång %)</t>
  </si>
  <si>
    <t>Marknadsföring (Tidsåtgång %)</t>
  </si>
  <si>
    <t>Övrigt 
(Tidsåtgång %)</t>
  </si>
  <si>
    <t>Fondens legala struktur</t>
  </si>
  <si>
    <t>Med genomsnittligt NAV avses snittet, årsvis, av ingående och utgående värde</t>
  </si>
  <si>
    <t>Finns avkastningshistoriken för andelsklassen i Morningstar Direct? (Ja/Nej)</t>
  </si>
  <si>
    <t>Finns avkastningshistoriken för andelsklassen eller det Komposit som Fonden ingår i tillgängligt i eVestments databas? Om så ange identifikationskod eller motsvarande</t>
  </si>
  <si>
    <t>Per anbudsdagen eller enligt specifikation</t>
  </si>
  <si>
    <t>Aktiv andel (%)</t>
  </si>
  <si>
    <t>Transaktionskostnader (Bp)</t>
  </si>
  <si>
    <t>Omsättningshastighet (ggr)</t>
  </si>
  <si>
    <t>Transaktionskostnader anges som andel av genomsnittligt NAV. Omsättningshastigheten beräknas som det lägsta av Fondens totala köp eller totala försäljningar av värdepapper dividerat med genomsnittligt NAV. Med genomsnittligt NAV avses snittet, årsvis, av ingående och utgående värde.</t>
  </si>
  <si>
    <t>Investeringsstil (t ex värde, tillväxt, core, GARP)</t>
  </si>
  <si>
    <t>Investeringsprocess (t ex bottom-up, top-down)</t>
  </si>
  <si>
    <t>Investeringshorisont (år)</t>
  </si>
  <si>
    <t>Placeringsuniversum</t>
  </si>
  <si>
    <t>Relativt avkastningsmål per annum över en marknadscykel (3-5 år) (%)</t>
  </si>
  <si>
    <t>De tio största innehavens sammanlagda vikt (%)</t>
  </si>
  <si>
    <t>Minsta andel hållbara investeringar med ett socialt mål (%)</t>
  </si>
  <si>
    <t>Minsta andel hållbara investeringar med miljömål (%)</t>
  </si>
  <si>
    <t>Portföljens totalavkastning p.a. (%)</t>
  </si>
  <si>
    <t>Portföljens volatilitet p.a. (%)</t>
  </si>
  <si>
    <t>Jämförelseindex totalavkastning p.a. (%)</t>
  </si>
  <si>
    <t>Jämförelseindex volatilitet p.a. (%)</t>
  </si>
  <si>
    <t>Relativ avkastning p.a. (procentenheter)</t>
  </si>
  <si>
    <t>Aktiv risk (tracking error) p.a. (%)</t>
  </si>
  <si>
    <t>Med relativ avkastning avses portföljens avkastning med avdrag för jämförelseindexets utveckling.</t>
  </si>
  <si>
    <t>Upphandlat pris (årlig Förvaltningskostnad) (Bp)</t>
  </si>
  <si>
    <t>Anbud</t>
  </si>
  <si>
    <t>Institutionella kunder (diskretionära mandat)</t>
  </si>
  <si>
    <t>Storlek på Pensionsmyndighetens investerade kapital</t>
  </si>
  <si>
    <t>Oberoende</t>
  </si>
  <si>
    <t>Tillträdesdatum</t>
  </si>
  <si>
    <t>Förnamn</t>
  </si>
  <si>
    <t>Efternamn</t>
  </si>
  <si>
    <t>Grund för huvudmannaskap</t>
  </si>
  <si>
    <t>Portföljförvaltare eller ställföreträdande Portföljförvaltare</t>
  </si>
  <si>
    <t>Eventuell Fond som personen är ansvarig Portföljförvaltare</t>
  </si>
  <si>
    <t>Eventuell Fond som personen är ställföreträdande Portföljförvaltare</t>
  </si>
  <si>
    <t>Namn på fond</t>
  </si>
  <si>
    <t>Administration (Tidsåtgång %)</t>
  </si>
  <si>
    <t>Namn Kompositet</t>
  </si>
  <si>
    <t xml:space="preserve">Med relativ avkastning avses portföljens avkastning med avdrag för jämförelseindexets utveckling.
Om perioden sedan start är kortare än ett år ska nyckeltalen inte annualiseras. </t>
  </si>
  <si>
    <t>Datum för anställning 
(åååå-mm-dd)</t>
  </si>
  <si>
    <t>Datum som personen lämnat 
(åååå-mm-dd)</t>
  </si>
  <si>
    <t>Datum för ansvarstilldelning
(månad åååå)</t>
  </si>
  <si>
    <t>Vänligen fyll i de gulfärgade fälten i enlighet med instruktionen i tabellen nedan.</t>
  </si>
  <si>
    <t>Volym (%)</t>
  </si>
  <si>
    <t>Courtage (%)</t>
  </si>
  <si>
    <t>Lägsta belopp i intervall (SEK)</t>
  </si>
  <si>
    <t>Högsta belopp i intervall (SEK)</t>
  </si>
  <si>
    <t>Pensionsmyndighetens investerade kapital (mSEK)</t>
  </si>
  <si>
    <t>Fondens namn</t>
  </si>
  <si>
    <t>Fondens ISIN</t>
  </si>
  <si>
    <t>Kommentar</t>
  </si>
  <si>
    <t>Förväntat intervall för aktiv risk ex-post i relation till Fondens jämförelseindex  (%)</t>
  </si>
  <si>
    <t>Vänligen fyll i de gula fälten.</t>
  </si>
  <si>
    <t>Spridning i skillnaderna (standardavvikelse) i aktiv risk (tracking error) de senaste tre åren mellan portföljerna i kompositet</t>
  </si>
  <si>
    <t>Spridning i avkastning (standardavvikelse) de senaste tre åren mellan portföljerna i kompositet</t>
  </si>
  <si>
    <t>Valuta</t>
  </si>
  <si>
    <t>Sista dag för data</t>
  </si>
  <si>
    <t>Sista dag för data, text</t>
  </si>
  <si>
    <t>Ettårsperiod</t>
  </si>
  <si>
    <t>Treårsperiod</t>
  </si>
  <si>
    <t>Femårsperiod</t>
  </si>
  <si>
    <t>Maximal tillåten andel av NAV som får placeras i tillgångar som inte ingår Fondens jämförelseindex (%)</t>
  </si>
  <si>
    <t>Per sista anbudsdag</t>
  </si>
  <si>
    <t>Inkluderar avkastningen i Fondens jämförelseindex återinvesterade kontantutdelningar (totalavkastningsindex)?</t>
  </si>
  <si>
    <t>Upphandlingskod</t>
  </si>
  <si>
    <t>Fond</t>
  </si>
  <si>
    <t>Kostnadslag</t>
  </si>
  <si>
    <t>Ange om rörlig eller fast</t>
  </si>
  <si>
    <t>Betalas till närstående aktör (JA/NEJ)</t>
  </si>
  <si>
    <t>Frekvens för omförhandling eller revidering</t>
  </si>
  <si>
    <t>Största strategi</t>
  </si>
  <si>
    <t xml:space="preserve">Näst största strategi </t>
  </si>
  <si>
    <t>Tredje största strategi</t>
  </si>
  <si>
    <t>Andel av ovan uppgivet antal Konton tillhöriga företag inom Fondförvaltarens Företagsgrupp (%)</t>
  </si>
  <si>
    <t>Bolagsstämmor där Fonden haft rösträtt, antal</t>
  </si>
  <si>
    <t>USD</t>
  </si>
  <si>
    <t>Finansiell information Fondförvaltaren (5.6)</t>
  </si>
  <si>
    <t>Fondförvaltarens förvaltade kapital och antal Konton (5.8)</t>
  </si>
  <si>
    <t>Fondförvaltarens tre största Konton (5.9)</t>
  </si>
  <si>
    <t>Förändringar Fondförvaltarens förvaltade kapital (in- och utflöden) och antal Konton (5.10)</t>
  </si>
  <si>
    <t>Personer som anslutit till Investeringsteamet (6.1)</t>
  </si>
  <si>
    <t>Personer som lämnat Investeringsteamet (6.1)</t>
  </si>
  <si>
    <t>Kapitalförvaltningens resurser (6.2)</t>
  </si>
  <si>
    <t>Investeringsteamet (6.3)</t>
  </si>
  <si>
    <t>Förändringar i förvaltade kapital (in- och utflöden) och antal Konton i Strategin (7.5)</t>
  </si>
  <si>
    <t>Fondförvaltarens förvaltade kapital och antal Konton i Strategin (7.6)</t>
  </si>
  <si>
    <t>Största Konton i Fonden (7.7)</t>
  </si>
  <si>
    <t>Röstningsstatistik för Fonden (8.4)</t>
  </si>
  <si>
    <t>Aktiv andel i Fonden (9.2)</t>
  </si>
  <si>
    <t>Transaktionskostnader och omsättningshastighet (10.6)</t>
  </si>
  <si>
    <t>Utspädningsskydd och likviditetsverktyg (11.5)</t>
  </si>
  <si>
    <t>Avkastning för ett eventuellt Komposit (13.1)</t>
  </si>
  <si>
    <t>Nyckeltal eventuellt Komposit och jämförelseindex (13.2)</t>
  </si>
  <si>
    <t>Totala skulder</t>
  </si>
  <si>
    <t>Totalt eget kapital</t>
  </si>
  <si>
    <t>Fullt justerat fondandelsvärde (full Swing pricing)</t>
  </si>
  <si>
    <t>Partiellt justerat fondandelsvärde (partial Swing pricing)</t>
  </si>
  <si>
    <t>Andel av administrations- eller driftkostnader (%)</t>
  </si>
  <si>
    <t>Bloomberg-ticker för Fondens jämförelseindex (om uppgiften saknas kan fältet lämnas tomt)</t>
  </si>
  <si>
    <t>Datum för lansering (yyyy-mm-dd)</t>
  </si>
  <si>
    <t>Obligatoriskt att fylla i de gula fälten. Ange endast fakta, inga kommentarer.</t>
  </si>
  <si>
    <t>Vänligen fyll i de gulfärgade fälten. Om Verklig huvudman saknas ange detta i kolumn B.</t>
  </si>
  <si>
    <t>Vänligen fyll i de gulfärgade fälten.</t>
  </si>
  <si>
    <t>Vänligen fyll i de gulfärgade fälten. Om inga personer anslutit till Investeringsteamet de senaste fem åren kan detta anges på första raden i tabellen.</t>
  </si>
  <si>
    <t>Vänligen fyll i de gulfärgade fälten. Om inga personer lämnat Investeringsteamet de senaste fem åren kan detta anges på första raden i tabellen.</t>
  </si>
  <si>
    <t>Vänligen fyll i samtliga gula fält.</t>
  </si>
  <si>
    <t>Vänligen fyll i samtliga gula fält. Med Investeringsteam avses den grupp av medarbetare i förvaltningsorganisationen som jobbar med och ansvarar för de olika momenten i investeringsprocessen för Strategin.</t>
  </si>
  <si>
    <t>Vänligen fyll i samtliga gula fält. Ökning och minskning av förvaltat kapital ska endast härledas till in- och utflöden av kapital, ej värdeförändringar. In- och utflöden ska redovisas separat. Vad avser plattformar räknas t. ex. Pensionsmyndigheten som ett Konto.
Se Upphandlingsinstruktionerna för definitioner av Konton och Strategi.</t>
  </si>
  <si>
    <t>Vänligen fyll i samtliga gula fält. Ange uppgifterna för samtliga år, eller för den kortare tid som Fonden varit verksam, per respektive datum.</t>
  </si>
  <si>
    <t>Vänligen fyll i samtliga gula fält. Ange uppgifterna för tidsperioden, eller för den kortare tid som Fonden varit verksam, per respektive datum.</t>
  </si>
  <si>
    <t>Vänligen fyll i samtliga gula fält. Ange endast fakta, inga kommentarer. Om uppgift saknas skriv 'Uppgift saknas'.</t>
  </si>
  <si>
    <t>Andel av dessa stämmor där Fonden utnyttjat sin rösträtt (%)</t>
  </si>
  <si>
    <t>Andel av stämmoförslag på dessa stämmor där Fonden röstat i enlighet med styrelsens förslag eller rekommendationer (%)</t>
  </si>
  <si>
    <t>Vikt (%)</t>
  </si>
  <si>
    <t>Uppgifter om Fonden (2.5)</t>
  </si>
  <si>
    <t>Uppgifter om Fonden (2.6)</t>
  </si>
  <si>
    <t>Direkt ägande Fondförvaltaren (2.13)</t>
  </si>
  <si>
    <t>Indirekt ägande Fondförvaltaren (2.13)</t>
  </si>
  <si>
    <t>Verklig huvudman Fondförvaltaren (2.15)</t>
  </si>
  <si>
    <t>Styrelse Fondförvaltaren (2.16)</t>
  </si>
  <si>
    <t>Direkt ägande Kapitalförvaltaren (2.19)</t>
  </si>
  <si>
    <t>Indirekt ägande Kapitalförvaltaren (2.19)</t>
  </si>
  <si>
    <t>Verklig huvudman Kapitalförvaltaren (2.21)</t>
  </si>
  <si>
    <t>Styrelse Kapitalförvaltaren (2.22)</t>
  </si>
  <si>
    <t>2023-2025</t>
  </si>
  <si>
    <t>2021-2025</t>
  </si>
  <si>
    <t>Aktiv andel avser den andel av fondens NAV som inte ingår i dess jämförelseindex.
För definition aktiv andel, se Bilaga 2 Upphandlingsspecifikationen</t>
  </si>
  <si>
    <t>Topp fem mäklare på motpartslista (10.4)</t>
  </si>
  <si>
    <t>Nyckeltal Fonden och jämförelseindex (13.2)</t>
  </si>
  <si>
    <t>Maximal justeringsfaktor/avgift</t>
  </si>
  <si>
    <t>Antal personer i Investeringsteamet (se Upphandlingsinstruktionerna för definitionen av Investeringsteamet)</t>
  </si>
  <si>
    <t>Upphandlat pris (14.1)</t>
  </si>
  <si>
    <t>Fondens löpande kostnader (14.2)</t>
  </si>
  <si>
    <t>Vänligen fyll i de gula fälten. Ange förvaltarens namn på varje rad i kolumn B.
Se Upphandlingsinstruktionerna för definition av Portföljförvaltare.</t>
  </si>
  <si>
    <t>Fondförvaltarens tre största strategier (5.7)</t>
  </si>
  <si>
    <t>Direkt ägare (fullständigt namn på företag eller person)</t>
  </si>
  <si>
    <t>Aktieandel (%)</t>
  </si>
  <si>
    <t>Rösträtt - Andel av röster (%)</t>
  </si>
  <si>
    <t>Indirekt ägare (fullständigt namn på företag eller person)</t>
  </si>
  <si>
    <t>Vänligen fyll i samtliga gula fält. Uppgifter om Fondförvaltaren avser den juridiska person som angetts som svar på fråga 2.1 a i Anbudsunderlaget.</t>
  </si>
  <si>
    <t>Vänligen fyll i samtliga gula fält. Uppgifter om Fondförvaltaren avser den juridiska person som angetts som svar på fråga 2.1 a i Anbudsunderlaget.
Se Upphandlingsinstruktionerna för definition av Konton.</t>
  </si>
  <si>
    <t>Vänligen fyll i samtliga gula fält. Uppgifter om Fondförvaltaren avser den juridiska person som angetts som svar på fråga 2.1 a i Anbudsunderlaget. Ökning och minskning av förvaltat kapital ska endast härledas till in- och utflöden av kapital, ej värdeförändringar. In- och utflöden ska redovisas separat. Vad avser plattformar räknas t. ex. Pensionsmyndigheten som ett Konto. Se Upphandlingsintruktionerna för definition av Konton.</t>
  </si>
  <si>
    <t>Årlig administrations- eller driftskostnad (Bp)</t>
  </si>
  <si>
    <t>Snaptidspunkt för priser som används vid NAV-sättning av fonden (om stängningskurser används kan fältet lämnas tomt)</t>
  </si>
  <si>
    <t>30 September 2026</t>
  </si>
  <si>
    <t>LUP 2026-4</t>
  </si>
  <si>
    <t xml:space="preserve">Vänligen fyll i de gula fälten och endast dessa. Upphandlat pris beräknas automatiskt utifrån angiven förvaltningsavgift och angivna administrations- eller driftskostnader. Notera att beloppsgränserna är angivna i SEK.
Om förvaltningsavgift och administrations- eller driftskostnader är desamma oavsett investerat belopp räcker det med att fylla i de obligatoriska uppgifterna i intervall 1 och 5. Om det är fråga om en modell där förvaltningsavgifter och administrations- eller driftskostnader varierar med Pensionsmyndighetens investerade belopp ska den första nedtrappningen av priset ske vid 1 000 miljoner SEK. Högst fem intervall får anges.
Notera att kostnader för värdepappersutlåning, grupptalan eller andra dylika kostnader som är förbundna med en nettointäkt i Fonden ska inte tas med i avgifterna för övriga administrations- eller driftkostnader.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</si>
</sst>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00\ _k_r_-;\-* #,##0.00\ _k_r_-;_-* &quot;-&quot;??\ _k_r_-;_-@_-"/>
    <numFmt numFmtId="165" formatCode="_ * #,##0.00_ ;_ * \-#,##0.00_ ;_ * &quot;-&quot;??_ ;_ @_ "/>
    <numFmt numFmtId="166" formatCode="0.0%"/>
    <numFmt numFmtId="167" formatCode="_(* #,##0.00_);_(* \(#,##0.00\);_(* &quot;-&quot;??_);_(@_)"/>
    <numFmt numFmtId="168" formatCode="0.000%"/>
    <numFmt numFmtId="169" formatCode="_ * #,##0.000_ ;_ * \-#,##0.000_ ;_ * &quot;-&quot;??_ ;_ @_ "/>
    <numFmt numFmtId="170" formatCode="#,##0.0"/>
    <numFmt numFmtId="171" formatCode="#,##0_ ;\-#,##0\ "/>
    <numFmt numFmtId="172" formatCode="#,##0.00_ ;\-#,##0.00\ "/>
    <numFmt numFmtId="173" formatCode="[$-41D]mmmm\ yyyy;@"/>
    <numFmt numFmtId="174" formatCode="[$-409]mmmm\ d\,\ yyyy;@"/>
    <numFmt numFmtId="175" formatCode="#,##0.00\ _k_r"/>
  </numFmts>
  <fonts count="55" x14ac:knownFonts="1">
    <font>
      <sz val="11"/>
      <color theme="1"/>
      <name val="Arial"/>
      <family val="2"/>
    </font>
    <font>
      <sz val="11"/>
      <color theme="1"/>
      <name val="Calibri"/>
      <family val="2"/>
      <scheme val="minor"/>
    </font>
    <font>
      <sz val="10"/>
      <name val="Arial"/>
      <family val="2"/>
    </font>
    <font>
      <sz val="10"/>
      <color indexed="8"/>
      <name val="Arial"/>
      <family val="2"/>
    </font>
    <font>
      <b/>
      <sz val="10"/>
      <name val="Arial"/>
      <family val="2"/>
    </font>
    <font>
      <sz val="11"/>
      <color theme="1"/>
      <name val="Arial"/>
      <family val="2"/>
    </font>
    <font>
      <b/>
      <sz val="11"/>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9"/>
      <name val="Arial"/>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0"/>
      <name val="Calibri"/>
      <family val="2"/>
    </font>
    <font>
      <b/>
      <sz val="11"/>
      <color indexed="63"/>
      <name val="Calibri"/>
      <family val="2"/>
    </font>
    <font>
      <sz val="11"/>
      <color rgb="FF000000"/>
      <name val="Calibri"/>
      <family val="2"/>
    </font>
    <font>
      <sz val="10"/>
      <name val="MS Sans Serif"/>
      <family val="2"/>
    </font>
    <font>
      <b/>
      <sz val="18"/>
      <color indexed="56"/>
      <name val="Cambria"/>
      <family val="2"/>
    </font>
    <font>
      <b/>
      <sz val="11"/>
      <color indexed="8"/>
      <name val="Calibri"/>
      <family val="2"/>
    </font>
    <font>
      <sz val="10"/>
      <name val="Arial"/>
      <family val="2"/>
    </font>
    <font>
      <sz val="11"/>
      <color indexed="8"/>
      <name val="Arial"/>
      <family val="2"/>
    </font>
    <font>
      <sz val="12"/>
      <name val="Arial"/>
      <family val="2"/>
    </font>
    <font>
      <sz val="8"/>
      <name val="Arial"/>
      <family val="2"/>
    </font>
    <font>
      <b/>
      <i/>
      <sz val="10"/>
      <color rgb="FFFF0000"/>
      <name val="Arial"/>
      <family val="2"/>
    </font>
    <font>
      <b/>
      <sz val="10"/>
      <color rgb="FF5F497A"/>
      <name val="Arial"/>
      <family val="2"/>
    </font>
    <font>
      <b/>
      <sz val="10"/>
      <color theme="0"/>
      <name val="Arial"/>
      <family val="2"/>
    </font>
    <font>
      <i/>
      <sz val="10"/>
      <name val="Arial"/>
      <family val="2"/>
    </font>
    <font>
      <sz val="10"/>
      <color theme="1"/>
      <name val="Arial"/>
      <family val="2"/>
    </font>
    <font>
      <sz val="10"/>
      <color rgb="FFFF0000"/>
      <name val="Arial"/>
      <family val="2"/>
    </font>
    <font>
      <b/>
      <sz val="10"/>
      <color theme="1"/>
      <name val="Arial"/>
      <family val="2"/>
    </font>
    <font>
      <sz val="8"/>
      <color theme="1"/>
      <name val="Arial"/>
      <family val="2"/>
    </font>
    <font>
      <b/>
      <sz val="10"/>
      <color theme="6" tint="-0.249977111117893"/>
      <name val="Arial"/>
      <family val="2"/>
    </font>
    <font>
      <i/>
      <sz val="10"/>
      <color theme="1"/>
      <name val="Arial"/>
      <family val="2"/>
    </font>
    <font>
      <b/>
      <sz val="8"/>
      <color indexed="8"/>
      <name val="Arial"/>
      <family val="2"/>
    </font>
    <font>
      <b/>
      <sz val="8"/>
      <name val="Arial"/>
      <family val="2"/>
    </font>
    <font>
      <b/>
      <sz val="10"/>
      <color indexed="8"/>
      <name val="Arial"/>
      <family val="2"/>
    </font>
    <font>
      <i/>
      <sz val="8"/>
      <name val="Arial"/>
      <family val="2"/>
    </font>
    <font>
      <b/>
      <i/>
      <sz val="9"/>
      <color rgb="FFFF0000"/>
      <name val="Arial"/>
      <family val="2"/>
    </font>
    <font>
      <sz val="8"/>
      <color rgb="FFFF0000"/>
      <name val="Arial"/>
      <family val="2"/>
    </font>
    <font>
      <b/>
      <sz val="8"/>
      <color theme="0" tint="-0.499984740745262"/>
      <name val="Arial"/>
      <family val="2"/>
    </font>
    <font>
      <sz val="6"/>
      <name val="Arial"/>
      <family val="2"/>
    </font>
    <font>
      <b/>
      <sz val="12"/>
      <color rgb="FFFF0000"/>
      <name val="Arial"/>
      <family val="2"/>
    </font>
    <font>
      <b/>
      <i/>
      <sz val="8"/>
      <color rgb="FFFF0000"/>
      <name val="Arial"/>
      <family val="2"/>
    </font>
    <font>
      <sz val="8"/>
      <color theme="0" tint="-0.499984740745262"/>
      <name val="Arial"/>
      <family val="2"/>
    </font>
    <font>
      <sz val="12"/>
      <color rgb="FFFF0000"/>
      <name val="Arial"/>
      <family val="2"/>
    </font>
    <font>
      <sz val="16"/>
      <color rgb="FFFF0000"/>
      <name val="Arial"/>
      <family val="2"/>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4"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rgb="FFFFFF99"/>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E5E5FF"/>
        <bgColor indexed="64"/>
      </patternFill>
    </fill>
    <fill>
      <patternFill patternType="solid">
        <fgColor rgb="FF83AAE4"/>
        <bgColor indexed="64"/>
      </patternFill>
    </fill>
    <fill>
      <patternFill patternType="solid">
        <fgColor rgb="FF2255A2"/>
        <bgColor indexed="64"/>
      </patternFill>
    </fill>
    <fill>
      <patternFill patternType="solid">
        <fgColor rgb="FFFFFFCC"/>
        <bgColor indexed="64"/>
      </patternFill>
    </fill>
  </fills>
  <borders count="8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4" tint="-0.499984740745262"/>
      </left>
      <right style="thin">
        <color theme="4" tint="-0.499984740745262"/>
      </right>
      <top/>
      <bottom/>
      <diagonal/>
    </border>
    <border>
      <left style="thin">
        <color rgb="FF5F497A"/>
      </left>
      <right style="thin">
        <color rgb="FF5F497A"/>
      </right>
      <top style="thin">
        <color rgb="FF5F497A"/>
      </top>
      <bottom/>
      <diagonal/>
    </border>
    <border>
      <left style="thin">
        <color rgb="FF5F497A"/>
      </left>
      <right/>
      <top style="thin">
        <color rgb="FF5F497A"/>
      </top>
      <bottom/>
      <diagonal/>
    </border>
    <border>
      <left style="thin">
        <color rgb="FF5F497A"/>
      </left>
      <right/>
      <top style="thin">
        <color rgb="FF5F497A"/>
      </top>
      <bottom style="thin">
        <color rgb="FF5F497A"/>
      </bottom>
      <diagonal/>
    </border>
    <border>
      <left/>
      <right/>
      <top/>
      <bottom style="thin">
        <color rgb="FF5F497A"/>
      </bottom>
      <diagonal/>
    </border>
    <border>
      <left/>
      <right style="thin">
        <color rgb="FF5F497A"/>
      </right>
      <top style="thin">
        <color rgb="FF5F497A"/>
      </top>
      <bottom/>
      <diagonal/>
    </border>
    <border>
      <left/>
      <right style="thin">
        <color rgb="FF5F497A"/>
      </right>
      <top style="thin">
        <color rgb="FF5F497A"/>
      </top>
      <bottom style="thin">
        <color rgb="FF5F497A"/>
      </bottom>
      <diagonal/>
    </border>
    <border>
      <left style="thin">
        <color theme="4" tint="-0.499984740745262"/>
      </left>
      <right style="thin">
        <color rgb="FF5F497A"/>
      </right>
      <top/>
      <bottom/>
      <diagonal/>
    </border>
    <border>
      <left style="thin">
        <color theme="1"/>
      </left>
      <right style="thin">
        <color rgb="FF5F497A"/>
      </right>
      <top/>
      <bottom/>
      <diagonal/>
    </border>
    <border>
      <left style="thin">
        <color theme="1"/>
      </left>
      <right style="thin">
        <color rgb="FF5F497A"/>
      </right>
      <top/>
      <bottom style="thin">
        <color theme="1"/>
      </bottom>
      <diagonal/>
    </border>
    <border>
      <left style="thin">
        <color theme="1"/>
      </left>
      <right style="thin">
        <color theme="1"/>
      </right>
      <top style="thin">
        <color rgb="FF5F497A"/>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style="thin">
        <color theme="1"/>
      </right>
      <top style="thin">
        <color theme="1"/>
      </top>
      <bottom/>
      <diagonal/>
    </border>
    <border>
      <left/>
      <right/>
      <top style="thin">
        <color rgb="FF5F497A"/>
      </top>
      <bottom/>
      <diagonal/>
    </border>
    <border>
      <left/>
      <right style="thin">
        <color auto="1"/>
      </right>
      <top/>
      <bottom/>
      <diagonal/>
    </border>
    <border>
      <left style="thin">
        <color indexed="64"/>
      </left>
      <right style="thin">
        <color theme="1"/>
      </right>
      <top style="thin">
        <color indexed="64"/>
      </top>
      <bottom style="thin">
        <color rgb="FF5F497A"/>
      </bottom>
      <diagonal/>
    </border>
    <border>
      <left style="thin">
        <color theme="1"/>
      </left>
      <right style="thin">
        <color theme="1"/>
      </right>
      <top style="thin">
        <color indexed="64"/>
      </top>
      <bottom style="thin">
        <color rgb="FF5F497A"/>
      </bottom>
      <diagonal/>
    </border>
    <border>
      <left/>
      <right style="thin">
        <color indexed="64"/>
      </right>
      <top style="thin">
        <color indexed="64"/>
      </top>
      <bottom/>
      <diagonal/>
    </border>
    <border>
      <left style="thin">
        <color indexed="64"/>
      </left>
      <right style="thin">
        <color theme="1"/>
      </right>
      <top style="thin">
        <color rgb="FF5F497A"/>
      </top>
      <bottom/>
      <diagonal/>
    </border>
    <border>
      <left style="thin">
        <color indexed="64"/>
      </left>
      <right style="thin">
        <color theme="1"/>
      </right>
      <top/>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theme="1"/>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style="thin">
        <color theme="1"/>
      </top>
      <bottom style="thin">
        <color theme="1"/>
      </bottom>
      <diagonal/>
    </border>
    <border>
      <left style="thin">
        <color theme="1"/>
      </left>
      <right/>
      <top/>
      <bottom/>
      <diagonal/>
    </border>
    <border>
      <left style="thin">
        <color theme="1"/>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5F497A"/>
      </left>
      <right/>
      <top/>
      <bottom/>
      <diagonal/>
    </border>
    <border>
      <left/>
      <right style="thin">
        <color rgb="FF5F497A"/>
      </right>
      <top style="thin">
        <color indexed="64"/>
      </top>
      <bottom style="thin">
        <color indexed="64"/>
      </bottom>
      <diagonal/>
    </border>
    <border>
      <left style="thin">
        <color rgb="FF5F497A"/>
      </left>
      <right style="thin">
        <color indexed="64"/>
      </right>
      <top style="thin">
        <color indexed="64"/>
      </top>
      <bottom style="thin">
        <color indexed="64"/>
      </bottom>
      <diagonal/>
    </border>
    <border>
      <left style="thin">
        <color theme="1"/>
      </left>
      <right/>
      <top style="thin">
        <color theme="1"/>
      </top>
      <bottom style="thin">
        <color theme="1"/>
      </bottom>
      <diagonal/>
    </border>
    <border>
      <left style="thin">
        <color theme="4" tint="-0.499984740745262"/>
      </left>
      <right style="thin">
        <color theme="4" tint="-0.499984740745262"/>
      </right>
      <top/>
      <bottom style="thin">
        <color indexed="64"/>
      </bottom>
      <diagonal/>
    </border>
    <border>
      <left/>
      <right style="thin">
        <color theme="1"/>
      </right>
      <top/>
      <bottom/>
      <diagonal/>
    </border>
    <border>
      <left style="thin">
        <color theme="1"/>
      </left>
      <right style="thin">
        <color theme="1"/>
      </right>
      <top/>
      <bottom style="thin">
        <color rgb="FF5F497A"/>
      </bottom>
      <diagonal/>
    </border>
    <border>
      <left style="thin">
        <color theme="1"/>
      </left>
      <right style="thin">
        <color indexed="64"/>
      </right>
      <top/>
      <bottom style="thin">
        <color rgb="FF5F497A"/>
      </bottom>
      <diagonal/>
    </border>
    <border>
      <left style="thin">
        <color indexed="64"/>
      </left>
      <right style="thin">
        <color theme="1"/>
      </right>
      <top/>
      <bottom style="thin">
        <color rgb="FF5F497A"/>
      </bottom>
      <diagonal/>
    </border>
    <border>
      <left style="thin">
        <color rgb="FF5F497A"/>
      </left>
      <right style="thin">
        <color indexed="64"/>
      </right>
      <top/>
      <bottom style="thin">
        <color rgb="FF5F497A"/>
      </bottom>
      <diagonal/>
    </border>
    <border>
      <left style="thin">
        <color rgb="FF5F497A"/>
      </left>
      <right/>
      <top/>
      <bottom style="thin">
        <color rgb="FF5F497A"/>
      </bottom>
      <diagonal/>
    </border>
    <border>
      <left style="thin">
        <color indexed="64"/>
      </left>
      <right style="thin">
        <color theme="1"/>
      </right>
      <top style="thin">
        <color indexed="64"/>
      </top>
      <bottom/>
      <diagonal/>
    </border>
    <border>
      <left style="thin">
        <color theme="1"/>
      </left>
      <right/>
      <top style="thin">
        <color indexed="64"/>
      </top>
      <bottom style="thin">
        <color rgb="FF5F497A"/>
      </bottom>
      <diagonal/>
    </border>
    <border>
      <left/>
      <right style="thin">
        <color rgb="FF5F497A"/>
      </right>
      <top style="thin">
        <color indexed="64"/>
      </top>
      <bottom style="thin">
        <color rgb="FF5F497A"/>
      </bottom>
      <diagonal/>
    </border>
    <border>
      <left/>
      <right/>
      <top style="thin">
        <color theme="1"/>
      </top>
      <bottom style="thin">
        <color theme="1"/>
      </bottom>
      <diagonal/>
    </border>
    <border>
      <left/>
      <right/>
      <top/>
      <bottom style="thin">
        <color theme="1"/>
      </bottom>
      <diagonal/>
    </border>
    <border>
      <left style="thin">
        <color theme="1"/>
      </left>
      <right style="thin">
        <color theme="4" tint="-0.499984740745262"/>
      </right>
      <top/>
      <bottom style="thin">
        <color indexed="64"/>
      </bottom>
      <diagonal/>
    </border>
    <border>
      <left style="thin">
        <color indexed="64"/>
      </left>
      <right style="thin">
        <color theme="1"/>
      </right>
      <top style="thin">
        <color indexed="64"/>
      </top>
      <bottom style="thin">
        <color indexed="64"/>
      </bottom>
      <diagonal/>
    </border>
    <border>
      <left style="thin">
        <color rgb="FF5F497A"/>
      </left>
      <right/>
      <top style="thin">
        <color indexed="64"/>
      </top>
      <bottom style="thin">
        <color indexed="64"/>
      </bottom>
      <diagonal/>
    </border>
    <border>
      <left style="thin">
        <color theme="1"/>
      </left>
      <right/>
      <top style="thin">
        <color indexed="64"/>
      </top>
      <bottom style="thin">
        <color indexed="64"/>
      </bottom>
      <diagonal/>
    </border>
    <border>
      <left style="thin">
        <color rgb="FF5F497A"/>
      </left>
      <right/>
      <top style="thin">
        <color theme="4" tint="-0.24994659260841701"/>
      </top>
      <bottom/>
      <diagonal/>
    </border>
    <border>
      <left/>
      <right style="thin">
        <color theme="1"/>
      </right>
      <top style="thin">
        <color rgb="FF5F497A"/>
      </top>
      <bottom/>
      <diagonal/>
    </border>
    <border>
      <left/>
      <right style="thin">
        <color theme="1"/>
      </right>
      <top style="thin">
        <color indexed="64"/>
      </top>
      <bottom/>
      <diagonal/>
    </border>
    <border>
      <left style="thin">
        <color theme="1"/>
      </left>
      <right style="thin">
        <color theme="1"/>
      </right>
      <top style="thin">
        <color indexed="64"/>
      </top>
      <bottom/>
      <diagonal/>
    </border>
    <border>
      <left style="thin">
        <color theme="1"/>
      </left>
      <right style="thin">
        <color indexed="64"/>
      </right>
      <top style="thin">
        <color indexed="64"/>
      </top>
      <bottom/>
      <diagonal/>
    </border>
    <border>
      <left/>
      <right style="thin">
        <color theme="1"/>
      </right>
      <top style="thin">
        <color theme="1"/>
      </top>
      <bottom/>
      <diagonal/>
    </border>
    <border>
      <left style="thin">
        <color theme="4" tint="-0.499984740745262"/>
      </left>
      <right style="thin">
        <color rgb="FF5F497A"/>
      </right>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rgb="FF5F497A"/>
      </top>
      <bottom style="thin">
        <color indexed="64"/>
      </bottom>
      <diagonal/>
    </border>
    <border>
      <left style="thin">
        <color theme="1"/>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s>
  <cellStyleXfs count="228">
    <xf numFmtId="0" fontId="0" fillId="0" borderId="0"/>
    <xf numFmtId="0" fontId="2" fillId="0" borderId="0">
      <alignment vertical="top"/>
    </xf>
    <xf numFmtId="0" fontId="2" fillId="0" borderId="0">
      <alignment vertical="top"/>
    </xf>
    <xf numFmtId="165"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2" fillId="0" borderId="0">
      <alignment vertical="top"/>
    </xf>
    <xf numFmtId="165" fontId="2"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3" fillId="0" borderId="0">
      <alignment vertical="top"/>
    </xf>
    <xf numFmtId="0" fontId="2" fillId="0" borderId="0">
      <alignment vertical="top"/>
    </xf>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8" fillId="16"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3" borderId="0" applyNumberFormat="0" applyBorder="0" applyAlignment="0" applyProtection="0"/>
    <xf numFmtId="0" fontId="9" fillId="0" borderId="0" applyNumberFormat="0" applyFill="0" applyBorder="0" applyAlignment="0" applyProtection="0"/>
    <xf numFmtId="0" fontId="10" fillId="7" borderId="0" applyNumberFormat="0" applyBorder="0" applyAlignment="0" applyProtection="0"/>
    <xf numFmtId="0" fontId="11" fillId="24" borderId="1" applyNumberFormat="0" applyAlignment="0" applyProtection="0"/>
    <xf numFmtId="0" fontId="11" fillId="24" borderId="1" applyNumberFormat="0" applyAlignment="0" applyProtection="0"/>
    <xf numFmtId="0" fontId="11" fillId="24" borderId="1" applyNumberFormat="0" applyAlignment="0" applyProtection="0"/>
    <xf numFmtId="0" fontId="12" fillId="0" borderId="2" applyNumberFormat="0" applyFill="0" applyAlignment="0" applyProtection="0"/>
    <xf numFmtId="0" fontId="13" fillId="25" borderId="3" applyNumberFormat="0" applyAlignment="0" applyProtection="0"/>
    <xf numFmtId="0" fontId="12" fillId="0" borderId="2" applyNumberFormat="0" applyFill="0" applyAlignment="0" applyProtection="0"/>
    <xf numFmtId="0" fontId="13" fillId="25" borderId="3" applyNumberFormat="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3" borderId="0" applyNumberFormat="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26" borderId="4" applyNumberFormat="0" applyFont="0" applyAlignment="0" applyProtection="0"/>
    <xf numFmtId="0" fontId="6" fillId="0" borderId="0"/>
    <xf numFmtId="0" fontId="6" fillId="0" borderId="0">
      <alignment horizontal="left" indent="1"/>
    </xf>
    <xf numFmtId="38" fontId="4" fillId="0" borderId="0">
      <alignment horizontal="left" indent="2"/>
    </xf>
    <xf numFmtId="0" fontId="4" fillId="0" borderId="0">
      <alignment horizontal="left" indent="3"/>
    </xf>
    <xf numFmtId="0" fontId="4" fillId="0" borderId="0">
      <alignment horizontal="left" indent="4"/>
    </xf>
    <xf numFmtId="0" fontId="14" fillId="0" borderId="0">
      <alignment horizontal="left" indent="5"/>
    </xf>
    <xf numFmtId="0" fontId="15" fillId="11" borderId="1" applyNumberFormat="0" applyAlignment="0" applyProtection="0"/>
    <xf numFmtId="0" fontId="16" fillId="0" borderId="0" applyNumberFormat="0" applyFill="0" applyBorder="0" applyAlignment="0" applyProtection="0"/>
    <xf numFmtId="0" fontId="17" fillId="8" borderId="0" applyNumberFormat="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5" fillId="11" borderId="1" applyNumberFormat="0" applyAlignment="0" applyProtection="0"/>
    <xf numFmtId="0" fontId="10" fillId="7" borderId="0" applyNumberFormat="0" applyBorder="0" applyAlignment="0" applyProtection="0"/>
    <xf numFmtId="165" fontId="2" fillId="0" borderId="0" applyFont="0" applyFill="0" applyBorder="0" applyAlignment="0" applyProtection="0"/>
    <xf numFmtId="167"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2" fillId="0" borderId="2" applyNumberFormat="0" applyFill="0" applyAlignment="0" applyProtection="0"/>
    <xf numFmtId="0" fontId="22" fillId="27" borderId="0" applyNumberFormat="0" applyBorder="0" applyAlignment="0" applyProtection="0"/>
    <xf numFmtId="0" fontId="22" fillId="27" borderId="0" applyNumberFormat="0" applyBorder="0" applyAlignment="0" applyProtection="0"/>
    <xf numFmtId="0" fontId="2" fillId="0" borderId="0"/>
    <xf numFmtId="0" fontId="2" fillId="0" borderId="0"/>
    <xf numFmtId="0" fontId="5" fillId="0" borderId="0"/>
    <xf numFmtId="0" fontId="2" fillId="26" borderId="4" applyNumberFormat="0" applyFont="0" applyAlignment="0" applyProtection="0"/>
    <xf numFmtId="0" fontId="2" fillId="26" borderId="4" applyNumberFormat="0" applyFont="0" applyAlignment="0" applyProtection="0"/>
    <xf numFmtId="0" fontId="23" fillId="24" borderId="8"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17" fillId="8" borderId="0" applyNumberFormat="0" applyBorder="0" applyAlignment="0" applyProtection="0"/>
    <xf numFmtId="0" fontId="23" fillId="24" borderId="8" applyNumberFormat="0" applyAlignment="0" applyProtection="0"/>
    <xf numFmtId="0" fontId="5" fillId="0" borderId="0"/>
    <xf numFmtId="0" fontId="5" fillId="0" borderId="0"/>
    <xf numFmtId="0" fontId="2" fillId="0" borderId="0"/>
    <xf numFmtId="0" fontId="2" fillId="0" borderId="0"/>
    <xf numFmtId="0" fontId="24" fillId="0" borderId="0"/>
    <xf numFmtId="0" fontId="2" fillId="0" borderId="0"/>
    <xf numFmtId="0" fontId="25" fillId="0" borderId="0"/>
    <xf numFmtId="0" fontId="3" fillId="0" borderId="0">
      <alignment vertical="top"/>
    </xf>
    <xf numFmtId="0" fontId="9"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6" fillId="0" borderId="0" applyNumberFormat="0" applyFill="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7" fillId="0" borderId="9" applyNumberFormat="0" applyFill="0" applyAlignment="0" applyProtection="0"/>
    <xf numFmtId="0" fontId="27" fillId="0" borderId="9" applyNumberFormat="0" applyFill="0" applyAlignment="0" applyProtection="0"/>
    <xf numFmtId="0" fontId="10" fillId="7" borderId="0" applyNumberFormat="0" applyBorder="0" applyAlignment="0" applyProtection="0"/>
    <xf numFmtId="0" fontId="17" fillId="8" borderId="0" applyNumberFormat="0" applyBorder="0" applyAlignment="0" applyProtection="0"/>
    <xf numFmtId="0" fontId="13" fillId="25" borderId="3" applyNumberFormat="0" applyAlignment="0" applyProtection="0"/>
    <xf numFmtId="0" fontId="9" fillId="0" borderId="0" applyNumberFormat="0" applyFill="0" applyBorder="0" applyAlignment="0" applyProtection="0"/>
    <xf numFmtId="165" fontId="5" fillId="0" borderId="0" applyFont="0" applyFill="0" applyBorder="0" applyAlignment="0" applyProtection="0"/>
    <xf numFmtId="0" fontId="28" fillId="0" borderId="0"/>
    <xf numFmtId="9" fontId="29" fillId="0" borderId="0" applyFont="0" applyFill="0" applyBorder="0" applyAlignment="0" applyProtection="0"/>
    <xf numFmtId="0" fontId="2"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5" fillId="0" borderId="0" applyFont="0" applyFill="0" applyBorder="0" applyAlignment="0" applyProtection="0"/>
    <xf numFmtId="43" fontId="5" fillId="0" borderId="0" applyFont="0" applyFill="0" applyBorder="0" applyAlignment="0" applyProtection="0"/>
  </cellStyleXfs>
  <cellXfs count="422">
    <xf numFmtId="0" fontId="0" fillId="0" borderId="0" xfId="0"/>
    <xf numFmtId="0" fontId="31" fillId="4" borderId="0" xfId="193" applyFont="1" applyFill="1" applyProtection="1">
      <protection hidden="1"/>
    </xf>
    <xf numFmtId="14" fontId="2" fillId="29" borderId="36" xfId="193" applyNumberFormat="1" applyFont="1" applyFill="1" applyBorder="1" applyAlignment="1" applyProtection="1">
      <alignment horizontal="left" vertical="center" wrapText="1" indent="1"/>
      <protection hidden="1"/>
    </xf>
    <xf numFmtId="14" fontId="2" fillId="4" borderId="35" xfId="193" applyNumberFormat="1" applyFont="1" applyFill="1" applyBorder="1" applyAlignment="1" applyProtection="1">
      <alignment horizontal="left" vertical="center" wrapText="1" indent="1"/>
      <protection hidden="1"/>
    </xf>
    <xf numFmtId="49" fontId="2" fillId="29" borderId="25" xfId="220" applyNumberFormat="1" applyFont="1" applyFill="1" applyBorder="1" applyAlignment="1" applyProtection="1">
      <alignment horizontal="center" vertical="center" wrapText="1"/>
      <protection locked="0"/>
    </xf>
    <xf numFmtId="14" fontId="2" fillId="4" borderId="35" xfId="193" applyNumberFormat="1" applyFont="1" applyFill="1" applyBorder="1" applyAlignment="1" applyProtection="1">
      <alignment horizontal="left" vertical="center" indent="1"/>
      <protection hidden="1"/>
    </xf>
    <xf numFmtId="49" fontId="2" fillId="4" borderId="25" xfId="220" applyNumberFormat="1" applyFont="1" applyFill="1" applyBorder="1" applyAlignment="1" applyProtection="1">
      <alignment horizontal="center" vertical="center" wrapText="1"/>
      <protection locked="0"/>
    </xf>
    <xf numFmtId="0" fontId="33" fillId="4" borderId="68" xfId="220" applyFont="1" applyFill="1" applyBorder="1" applyAlignment="1" applyProtection="1">
      <alignment horizontal="left" vertical="center" wrapText="1" indent="1"/>
      <protection hidden="1"/>
    </xf>
    <xf numFmtId="14" fontId="34" fillId="5" borderId="57" xfId="193" applyNumberFormat="1" applyFont="1" applyFill="1" applyBorder="1" applyAlignment="1" applyProtection="1">
      <alignment horizontal="center" vertical="center" wrapText="1"/>
      <protection hidden="1"/>
    </xf>
    <xf numFmtId="14" fontId="2" fillId="29" borderId="35" xfId="193" applyNumberFormat="1" applyFont="1" applyFill="1" applyBorder="1" applyAlignment="1" applyProtection="1">
      <alignment horizontal="left" vertical="center" wrapText="1" indent="1"/>
      <protection hidden="1"/>
    </xf>
    <xf numFmtId="49" fontId="2" fillId="4" borderId="56" xfId="220" applyNumberFormat="1" applyFont="1" applyFill="1" applyBorder="1" applyAlignment="1" applyProtection="1">
      <alignment horizontal="center" vertical="center" wrapText="1"/>
      <protection locked="0"/>
    </xf>
    <xf numFmtId="49" fontId="2" fillId="29" borderId="56" xfId="220" applyNumberFormat="1" applyFont="1" applyFill="1" applyBorder="1" applyAlignment="1" applyProtection="1">
      <alignment horizontal="center" vertical="center" wrapText="1"/>
      <protection locked="0"/>
    </xf>
    <xf numFmtId="49" fontId="2" fillId="29" borderId="10" xfId="193" applyNumberFormat="1" applyFont="1" applyFill="1" applyBorder="1" applyAlignment="1" applyProtection="1">
      <alignment horizontal="left" vertical="center" wrapText="1"/>
      <protection locked="0"/>
    </xf>
    <xf numFmtId="0" fontId="33" fillId="4" borderId="57" xfId="220" applyFont="1" applyFill="1" applyBorder="1" applyAlignment="1" applyProtection="1">
      <alignment horizontal="left" vertical="center" wrapText="1" indent="1"/>
      <protection hidden="1"/>
    </xf>
    <xf numFmtId="14" fontId="34" fillId="5" borderId="58" xfId="193" applyNumberFormat="1" applyFont="1" applyFill="1" applyBorder="1" applyAlignment="1" applyProtection="1">
      <alignment horizontal="center" vertical="center" wrapText="1"/>
      <protection hidden="1"/>
    </xf>
    <xf numFmtId="14" fontId="2" fillId="29" borderId="21" xfId="193" applyNumberFormat="1" applyFont="1" applyFill="1" applyBorder="1" applyAlignment="1" applyProtection="1">
      <alignment horizontal="left" vertical="center" wrapText="1" indent="1"/>
      <protection hidden="1"/>
    </xf>
    <xf numFmtId="2" fontId="2" fillId="29" borderId="40" xfId="220" applyNumberFormat="1" applyFont="1" applyFill="1" applyBorder="1" applyAlignment="1" applyProtection="1">
      <alignment horizontal="center" vertical="center"/>
      <protection locked="0"/>
    </xf>
    <xf numFmtId="14" fontId="2" fillId="4" borderId="21" xfId="193" applyNumberFormat="1" applyFont="1" applyFill="1" applyBorder="1" applyAlignment="1" applyProtection="1">
      <alignment horizontal="left" vertical="center" wrapText="1" indent="1"/>
      <protection hidden="1"/>
    </xf>
    <xf numFmtId="10" fontId="2" fillId="4" borderId="40" xfId="220" applyNumberFormat="1" applyFont="1" applyFill="1" applyBorder="1" applyAlignment="1" applyProtection="1">
      <alignment horizontal="center" vertical="center"/>
      <protection locked="0"/>
    </xf>
    <xf numFmtId="10" fontId="2" fillId="29" borderId="40" xfId="220" applyNumberFormat="1" applyFont="1" applyFill="1" applyBorder="1" applyAlignment="1" applyProtection="1">
      <alignment horizontal="center" vertical="center"/>
      <protection locked="0"/>
    </xf>
    <xf numFmtId="14" fontId="2" fillId="4" borderId="48" xfId="193" applyNumberFormat="1" applyFont="1" applyFill="1" applyBorder="1" applyAlignment="1" applyProtection="1">
      <alignment horizontal="left" vertical="center" wrapText="1" indent="1"/>
      <protection hidden="1"/>
    </xf>
    <xf numFmtId="49" fontId="2" fillId="4" borderId="35" xfId="220" applyNumberFormat="1" applyFont="1" applyFill="1" applyBorder="1" applyAlignment="1" applyProtection="1">
      <alignment horizontal="center" vertical="center"/>
      <protection locked="0"/>
    </xf>
    <xf numFmtId="14" fontId="2" fillId="29" borderId="48" xfId="193" applyNumberFormat="1" applyFont="1" applyFill="1" applyBorder="1" applyAlignment="1" applyProtection="1">
      <alignment horizontal="left" vertical="center" wrapText="1" indent="1"/>
      <protection hidden="1"/>
    </xf>
    <xf numFmtId="10" fontId="2" fillId="29" borderId="35" xfId="220" applyNumberFormat="1" applyFont="1" applyFill="1" applyBorder="1" applyAlignment="1" applyProtection="1">
      <alignment horizontal="center" vertical="center"/>
      <protection locked="0"/>
    </xf>
    <xf numFmtId="14" fontId="2" fillId="4" borderId="42" xfId="193" applyNumberFormat="1" applyFont="1" applyFill="1" applyBorder="1" applyAlignment="1" applyProtection="1">
      <alignment horizontal="left" vertical="center" wrapText="1" indent="1"/>
      <protection hidden="1"/>
    </xf>
    <xf numFmtId="10" fontId="2" fillId="4" borderId="36" xfId="220" applyNumberFormat="1" applyFont="1" applyFill="1" applyBorder="1" applyAlignment="1" applyProtection="1">
      <alignment horizontal="center" vertical="center"/>
      <protection locked="0"/>
    </xf>
    <xf numFmtId="0" fontId="35" fillId="4" borderId="0" xfId="193" applyFont="1" applyFill="1" applyAlignment="1" applyProtection="1">
      <alignment vertical="center"/>
      <protection hidden="1"/>
    </xf>
    <xf numFmtId="0" fontId="2" fillId="4" borderId="0" xfId="193" applyFont="1" applyFill="1" applyProtection="1">
      <protection hidden="1"/>
    </xf>
    <xf numFmtId="168" fontId="31" fillId="3" borderId="0" xfId="188" applyNumberFormat="1" applyFont="1" applyFill="1" applyProtection="1">
      <protection hidden="1"/>
    </xf>
    <xf numFmtId="168" fontId="2" fillId="3" borderId="0" xfId="188" applyNumberFormat="1" applyFont="1" applyFill="1" applyProtection="1">
      <protection hidden="1"/>
    </xf>
    <xf numFmtId="0" fontId="2" fillId="3" borderId="0" xfId="193" applyFont="1" applyFill="1" applyProtection="1">
      <protection hidden="1"/>
    </xf>
    <xf numFmtId="14" fontId="34" fillId="5" borderId="52" xfId="193" applyNumberFormat="1" applyFont="1" applyFill="1" applyBorder="1" applyAlignment="1" applyProtection="1">
      <alignment horizontal="center" vertical="center" wrapText="1"/>
      <protection hidden="1"/>
    </xf>
    <xf numFmtId="14" fontId="34" fillId="5" borderId="53" xfId="193" applyNumberFormat="1" applyFont="1" applyFill="1" applyBorder="1" applyAlignment="1" applyProtection="1">
      <alignment horizontal="center" vertical="center" wrapText="1"/>
      <protection hidden="1"/>
    </xf>
    <xf numFmtId="14" fontId="2" fillId="4" borderId="43" xfId="193" applyNumberFormat="1" applyFont="1" applyFill="1" applyBorder="1" applyAlignment="1" applyProtection="1">
      <alignment horizontal="left" vertical="center" wrapText="1" indent="1"/>
      <protection hidden="1"/>
    </xf>
    <xf numFmtId="0" fontId="34" fillId="5" borderId="43" xfId="193" applyNumberFormat="1" applyFont="1" applyFill="1" applyBorder="1" applyAlignment="1" applyProtection="1">
      <alignment horizontal="center" vertical="center"/>
      <protection hidden="1"/>
    </xf>
    <xf numFmtId="168" fontId="31" fillId="4" borderId="0" xfId="188" applyNumberFormat="1" applyFont="1" applyFill="1" applyProtection="1">
      <protection hidden="1"/>
    </xf>
    <xf numFmtId="0" fontId="33" fillId="4" borderId="23" xfId="193" applyFont="1" applyFill="1" applyBorder="1" applyAlignment="1" applyProtection="1">
      <alignment horizontal="left" vertical="center" wrapText="1" indent="1"/>
      <protection hidden="1"/>
    </xf>
    <xf numFmtId="1" fontId="34" fillId="5" borderId="23" xfId="193" applyNumberFormat="1" applyFont="1" applyFill="1" applyBorder="1" applyAlignment="1" applyProtection="1">
      <alignment horizontal="center" vertical="center" wrapText="1"/>
      <protection hidden="1"/>
    </xf>
    <xf numFmtId="3" fontId="36" fillId="29" borderId="20" xfId="220" applyNumberFormat="1" applyFont="1" applyFill="1" applyBorder="1" applyAlignment="1" applyProtection="1">
      <alignment horizontal="center" vertical="center"/>
      <protection locked="0"/>
    </xf>
    <xf numFmtId="166" fontId="38" fillId="29" borderId="20" xfId="4" applyNumberFormat="1" applyFont="1" applyFill="1" applyBorder="1" applyAlignment="1" applyProtection="1">
      <alignment horizontal="center" vertical="center"/>
      <protection hidden="1"/>
    </xf>
    <xf numFmtId="3" fontId="36" fillId="4" borderId="21" xfId="220" applyNumberFormat="1" applyFont="1" applyFill="1" applyBorder="1" applyAlignment="1" applyProtection="1">
      <alignment horizontal="center" vertical="center"/>
      <protection locked="0"/>
    </xf>
    <xf numFmtId="3" fontId="36" fillId="29" borderId="21" xfId="220" applyNumberFormat="1" applyFont="1" applyFill="1" applyBorder="1" applyAlignment="1" applyProtection="1">
      <alignment horizontal="center" vertical="center"/>
      <protection locked="0"/>
    </xf>
    <xf numFmtId="0" fontId="33" fillId="4" borderId="26" xfId="220" applyFont="1" applyFill="1" applyBorder="1" applyAlignment="1" applyProtection="1">
      <alignment horizontal="left" vertical="center" wrapText="1" indent="1"/>
      <protection hidden="1"/>
    </xf>
    <xf numFmtId="14" fontId="34" fillId="5" borderId="28" xfId="193" applyNumberFormat="1" applyFont="1" applyFill="1" applyBorder="1" applyAlignment="1" applyProtection="1">
      <alignment horizontal="center" vertical="center" wrapText="1"/>
      <protection hidden="1"/>
    </xf>
    <xf numFmtId="14" fontId="34" fillId="5" borderId="43" xfId="193" applyNumberFormat="1" applyFont="1" applyFill="1" applyBorder="1" applyAlignment="1" applyProtection="1">
      <alignment horizontal="center" vertical="center" wrapText="1"/>
      <protection hidden="1"/>
    </xf>
    <xf numFmtId="14" fontId="2" fillId="4" borderId="29" xfId="193" applyNumberFormat="1" applyFont="1" applyFill="1" applyBorder="1" applyAlignment="1" applyProtection="1">
      <alignment horizontal="left" vertical="center" wrapText="1" indent="1"/>
      <protection hidden="1"/>
    </xf>
    <xf numFmtId="1" fontId="2" fillId="4" borderId="20" xfId="220" applyNumberFormat="1" applyFont="1" applyFill="1" applyBorder="1" applyAlignment="1" applyProtection="1">
      <alignment horizontal="center" vertical="center"/>
      <protection locked="0"/>
    </xf>
    <xf numFmtId="10" fontId="2" fillId="4" borderId="25" xfId="220" applyNumberFormat="1" applyFont="1" applyFill="1" applyBorder="1" applyAlignment="1" applyProtection="1">
      <alignment horizontal="center" vertical="center"/>
      <protection locked="0"/>
    </xf>
    <xf numFmtId="14" fontId="2" fillId="29" borderId="30" xfId="193" applyNumberFormat="1" applyFont="1" applyFill="1" applyBorder="1" applyAlignment="1" applyProtection="1">
      <alignment horizontal="left" vertical="center" wrapText="1" indent="1"/>
      <protection hidden="1"/>
    </xf>
    <xf numFmtId="1" fontId="2" fillId="29" borderId="21" xfId="220" applyNumberFormat="1" applyFont="1" applyFill="1" applyBorder="1" applyAlignment="1" applyProtection="1">
      <alignment horizontal="center" vertical="center"/>
      <protection locked="0"/>
    </xf>
    <xf numFmtId="10" fontId="2" fillId="29" borderId="25" xfId="220" applyNumberFormat="1" applyFont="1" applyFill="1" applyBorder="1" applyAlignment="1" applyProtection="1">
      <alignment horizontal="center" vertical="center"/>
      <protection locked="0"/>
    </xf>
    <xf numFmtId="14" fontId="2" fillId="4" borderId="31" xfId="193" applyNumberFormat="1" applyFont="1" applyFill="1" applyBorder="1" applyAlignment="1" applyProtection="1">
      <alignment horizontal="left" vertical="center" wrapText="1" indent="1"/>
      <protection hidden="1"/>
    </xf>
    <xf numFmtId="1" fontId="2" fillId="4" borderId="32" xfId="220" applyNumberFormat="1" applyFont="1" applyFill="1" applyBorder="1" applyAlignment="1" applyProtection="1">
      <alignment horizontal="center" vertical="center"/>
      <protection locked="0"/>
    </xf>
    <xf numFmtId="10" fontId="2" fillId="4" borderId="33" xfId="220" applyNumberFormat="1" applyFont="1" applyFill="1" applyBorder="1" applyAlignment="1" applyProtection="1">
      <alignment horizontal="center" vertical="center"/>
      <protection locked="0"/>
    </xf>
    <xf numFmtId="14" fontId="34" fillId="5" borderId="23" xfId="193" applyNumberFormat="1" applyFont="1" applyFill="1" applyBorder="1" applyAlignment="1" applyProtection="1">
      <alignment horizontal="center" vertical="center" wrapText="1"/>
      <protection hidden="1"/>
    </xf>
    <xf numFmtId="49" fontId="2" fillId="4" borderId="25" xfId="220" applyNumberFormat="1" applyFont="1" applyFill="1" applyBorder="1" applyAlignment="1" applyProtection="1">
      <alignment horizontal="center" vertical="center"/>
      <protection locked="0"/>
    </xf>
    <xf numFmtId="166" fontId="36" fillId="29" borderId="21" xfId="4" applyNumberFormat="1" applyFont="1" applyFill="1" applyBorder="1" applyAlignment="1" applyProtection="1">
      <alignment horizontal="left" vertical="center" wrapText="1" indent="1"/>
      <protection hidden="1"/>
    </xf>
    <xf numFmtId="49" fontId="2" fillId="29" borderId="25" xfId="220" applyNumberFormat="1" applyFont="1" applyFill="1" applyBorder="1" applyAlignment="1" applyProtection="1">
      <alignment horizontal="center" vertical="center"/>
      <protection locked="0"/>
    </xf>
    <xf numFmtId="166" fontId="36" fillId="4" borderId="22" xfId="4" applyNumberFormat="1" applyFont="1" applyFill="1" applyBorder="1" applyAlignment="1" applyProtection="1">
      <alignment horizontal="left" vertical="center" wrapText="1" indent="1"/>
      <protection hidden="1"/>
    </xf>
    <xf numFmtId="49" fontId="2" fillId="4" borderId="33" xfId="220" applyNumberFormat="1" applyFont="1" applyFill="1" applyBorder="1" applyAlignment="1" applyProtection="1">
      <alignment horizontal="center" vertical="center"/>
      <protection locked="0"/>
    </xf>
    <xf numFmtId="0" fontId="33" fillId="4" borderId="12" xfId="193" applyFont="1" applyFill="1" applyBorder="1" applyAlignment="1" applyProtection="1">
      <alignment horizontal="left" vertical="center" wrapText="1" indent="1"/>
      <protection hidden="1"/>
    </xf>
    <xf numFmtId="14" fontId="34" fillId="5" borderId="69" xfId="193" applyNumberFormat="1" applyFont="1" applyFill="1" applyBorder="1" applyAlignment="1" applyProtection="1">
      <alignment horizontal="center" vertical="center" wrapText="1"/>
      <protection hidden="1"/>
    </xf>
    <xf numFmtId="170" fontId="36" fillId="29" borderId="34" xfId="220" applyNumberFormat="1" applyFont="1" applyFill="1" applyBorder="1" applyAlignment="1" applyProtection="1">
      <alignment horizontal="center" vertical="center"/>
      <protection locked="0"/>
    </xf>
    <xf numFmtId="170" fontId="38" fillId="29" borderId="28" xfId="220" applyNumberFormat="1" applyFont="1" applyFill="1" applyBorder="1" applyAlignment="1" applyProtection="1">
      <alignment horizontal="center" vertical="center"/>
      <protection hidden="1"/>
    </xf>
    <xf numFmtId="170" fontId="36" fillId="4" borderId="35" xfId="220" applyNumberFormat="1" applyFont="1" applyFill="1" applyBorder="1" applyAlignment="1" applyProtection="1">
      <alignment horizontal="center" vertical="center"/>
      <protection locked="0"/>
    </xf>
    <xf numFmtId="170" fontId="38" fillId="4" borderId="25" xfId="220" applyNumberFormat="1" applyFont="1" applyFill="1" applyBorder="1" applyAlignment="1" applyProtection="1">
      <alignment horizontal="center" vertical="center"/>
      <protection hidden="1"/>
    </xf>
    <xf numFmtId="166" fontId="38" fillId="29" borderId="35" xfId="188" applyNumberFormat="1" applyFont="1" applyFill="1" applyBorder="1" applyAlignment="1" applyProtection="1">
      <alignment horizontal="center" vertical="center"/>
      <protection hidden="1"/>
    </xf>
    <xf numFmtId="166" fontId="38" fillId="29" borderId="25" xfId="188" applyNumberFormat="1" applyFont="1" applyFill="1" applyBorder="1" applyAlignment="1" applyProtection="1">
      <alignment horizontal="center" vertical="center"/>
      <protection hidden="1"/>
    </xf>
    <xf numFmtId="166" fontId="38" fillId="4" borderId="35" xfId="188" applyNumberFormat="1" applyFont="1" applyFill="1" applyBorder="1" applyAlignment="1" applyProtection="1">
      <alignment horizontal="center" vertical="center"/>
      <protection hidden="1"/>
    </xf>
    <xf numFmtId="166" fontId="38" fillId="4" borderId="25" xfId="188" applyNumberFormat="1" applyFont="1" applyFill="1" applyBorder="1" applyAlignment="1" applyProtection="1">
      <alignment horizontal="center" vertical="center"/>
      <protection hidden="1"/>
    </xf>
    <xf numFmtId="170" fontId="36" fillId="29" borderId="35" xfId="220" applyNumberFormat="1" applyFont="1" applyFill="1" applyBorder="1" applyAlignment="1" applyProtection="1">
      <alignment horizontal="center" vertical="center"/>
      <protection locked="0"/>
    </xf>
    <xf numFmtId="170" fontId="38" fillId="29" borderId="25" xfId="220" applyNumberFormat="1" applyFont="1" applyFill="1" applyBorder="1" applyAlignment="1" applyProtection="1">
      <alignment horizontal="center" vertical="center"/>
      <protection hidden="1"/>
    </xf>
    <xf numFmtId="166" fontId="38" fillId="4" borderId="36" xfId="188" applyNumberFormat="1" applyFont="1" applyFill="1" applyBorder="1" applyAlignment="1" applyProtection="1">
      <alignment horizontal="center" vertical="center"/>
      <protection hidden="1"/>
    </xf>
    <xf numFmtId="166" fontId="38" fillId="4" borderId="33" xfId="188" applyNumberFormat="1" applyFont="1" applyFill="1" applyBorder="1" applyAlignment="1" applyProtection="1">
      <alignment horizontal="center" vertical="center"/>
      <protection hidden="1"/>
    </xf>
    <xf numFmtId="0" fontId="31" fillId="4" borderId="0" xfId="193" applyFont="1" applyFill="1" applyAlignment="1" applyProtection="1">
      <alignment vertical="center"/>
      <protection hidden="1"/>
    </xf>
    <xf numFmtId="14" fontId="39" fillId="29" borderId="38" xfId="220" applyNumberFormat="1" applyFont="1" applyFill="1" applyBorder="1" applyAlignment="1" applyProtection="1">
      <alignment horizontal="center" vertical="center"/>
      <protection locked="0"/>
    </xf>
    <xf numFmtId="49" fontId="39" fillId="29" borderId="35" xfId="220" applyNumberFormat="1" applyFont="1" applyFill="1" applyBorder="1" applyAlignment="1" applyProtection="1">
      <alignment horizontal="center" vertical="center" wrapText="1"/>
      <protection locked="0"/>
    </xf>
    <xf numFmtId="14" fontId="39" fillId="4" borderId="48" xfId="220" applyNumberFormat="1" applyFont="1" applyFill="1" applyBorder="1" applyAlignment="1" applyProtection="1">
      <alignment horizontal="center" vertical="center"/>
      <protection locked="0"/>
    </xf>
    <xf numFmtId="49" fontId="39" fillId="4" borderId="35" xfId="220" applyNumberFormat="1" applyFont="1" applyFill="1" applyBorder="1" applyAlignment="1" applyProtection="1">
      <alignment horizontal="center" vertical="center" wrapText="1"/>
      <protection locked="0"/>
    </xf>
    <xf numFmtId="14" fontId="39" fillId="29" borderId="48" xfId="220" applyNumberFormat="1" applyFont="1" applyFill="1" applyBorder="1" applyAlignment="1" applyProtection="1">
      <alignment horizontal="center" vertical="center"/>
      <protection locked="0"/>
    </xf>
    <xf numFmtId="14" fontId="39" fillId="4" borderId="42" xfId="220" applyNumberFormat="1" applyFont="1" applyFill="1" applyBorder="1" applyAlignment="1" applyProtection="1">
      <alignment horizontal="center" vertical="center"/>
      <protection locked="0"/>
    </xf>
    <xf numFmtId="49" fontId="39" fillId="4" borderId="36" xfId="220" applyNumberFormat="1" applyFont="1" applyFill="1" applyBorder="1" applyAlignment="1" applyProtection="1">
      <alignment horizontal="center" vertical="center" wrapText="1"/>
      <protection locked="0"/>
    </xf>
    <xf numFmtId="14" fontId="34" fillId="5" borderId="42" xfId="193" applyNumberFormat="1" applyFont="1" applyFill="1" applyBorder="1" applyAlignment="1" applyProtection="1">
      <alignment horizontal="center" vertical="center" wrapText="1"/>
      <protection hidden="1"/>
    </xf>
    <xf numFmtId="14" fontId="34" fillId="5" borderId="35" xfId="193" applyNumberFormat="1" applyFont="1" applyFill="1" applyBorder="1" applyAlignment="1" applyProtection="1">
      <alignment horizontal="center" vertical="center" wrapText="1"/>
      <protection hidden="1"/>
    </xf>
    <xf numFmtId="0" fontId="31" fillId="0" borderId="0" xfId="193" applyFont="1" applyProtection="1">
      <protection hidden="1"/>
    </xf>
    <xf numFmtId="0" fontId="33" fillId="4" borderId="11" xfId="220" applyFont="1" applyFill="1" applyBorder="1" applyAlignment="1" applyProtection="1">
      <alignment horizontal="left" vertical="center" wrapText="1" indent="1"/>
      <protection hidden="1"/>
    </xf>
    <xf numFmtId="14" fontId="34" fillId="5" borderId="24" xfId="193" applyNumberFormat="1" applyFont="1" applyFill="1" applyBorder="1" applyAlignment="1" applyProtection="1">
      <alignment horizontal="center" vertical="center" wrapText="1"/>
      <protection hidden="1"/>
    </xf>
    <xf numFmtId="14" fontId="34" fillId="5" borderId="15" xfId="193" applyNumberFormat="1" applyFont="1" applyFill="1" applyBorder="1" applyAlignment="1" applyProtection="1">
      <alignment horizontal="center" vertical="center" wrapText="1"/>
      <protection hidden="1"/>
    </xf>
    <xf numFmtId="14" fontId="34" fillId="5" borderId="24" xfId="193" applyNumberFormat="1" applyFont="1" applyFill="1" applyBorder="1" applyAlignment="1" applyProtection="1">
      <alignment horizontal="left" vertical="center" wrapText="1"/>
      <protection hidden="1"/>
    </xf>
    <xf numFmtId="3" fontId="40" fillId="0" borderId="23" xfId="193" applyNumberFormat="1" applyFont="1" applyBorder="1" applyAlignment="1" applyProtection="1">
      <alignment horizontal="right" vertical="center" indent="2"/>
      <protection hidden="1"/>
    </xf>
    <xf numFmtId="166" fontId="40" fillId="0" borderId="23" xfId="188" applyNumberFormat="1" applyFont="1" applyBorder="1" applyAlignment="1" applyProtection="1">
      <alignment horizontal="right" vertical="center" indent="2"/>
      <protection hidden="1"/>
    </xf>
    <xf numFmtId="0" fontId="36" fillId="29" borderId="21" xfId="193" applyFont="1" applyFill="1" applyBorder="1" applyAlignment="1" applyProtection="1">
      <alignment horizontal="left" vertical="center" wrapText="1" indent="1"/>
      <protection hidden="1"/>
    </xf>
    <xf numFmtId="3" fontId="36" fillId="29" borderId="21" xfId="193" applyNumberFormat="1" applyFont="1" applyFill="1" applyBorder="1" applyAlignment="1" applyProtection="1">
      <alignment horizontal="right" vertical="center" indent="2"/>
      <protection locked="0"/>
    </xf>
    <xf numFmtId="3" fontId="36" fillId="33" borderId="21" xfId="193" applyNumberFormat="1" applyFont="1" applyFill="1" applyBorder="1" applyAlignment="1" applyProtection="1">
      <alignment horizontal="right" vertical="center" indent="2"/>
    </xf>
    <xf numFmtId="166" fontId="36" fillId="29" borderId="21" xfId="188" applyNumberFormat="1" applyFont="1" applyFill="1" applyBorder="1" applyAlignment="1" applyProtection="1">
      <alignment horizontal="right" vertical="center" indent="2"/>
      <protection hidden="1"/>
    </xf>
    <xf numFmtId="0" fontId="36" fillId="4" borderId="21" xfId="193" applyFont="1" applyFill="1" applyBorder="1" applyAlignment="1" applyProtection="1">
      <alignment horizontal="left" vertical="center" wrapText="1" indent="1"/>
      <protection hidden="1"/>
    </xf>
    <xf numFmtId="3" fontId="36" fillId="4" borderId="21" xfId="193" applyNumberFormat="1" applyFont="1" applyFill="1" applyBorder="1" applyAlignment="1" applyProtection="1">
      <alignment horizontal="right" vertical="center" indent="2"/>
      <protection locked="0"/>
    </xf>
    <xf numFmtId="166" fontId="36" fillId="4" borderId="21" xfId="188" applyNumberFormat="1" applyFont="1" applyFill="1" applyBorder="1" applyAlignment="1" applyProtection="1">
      <alignment horizontal="right" vertical="center" indent="2"/>
      <protection hidden="1"/>
    </xf>
    <xf numFmtId="166" fontId="2" fillId="4" borderId="21" xfId="188" applyNumberFormat="1" applyFont="1" applyFill="1" applyBorder="1" applyAlignment="1" applyProtection="1">
      <alignment horizontal="right" vertical="center" indent="2"/>
      <protection hidden="1"/>
    </xf>
    <xf numFmtId="3" fontId="40" fillId="0" borderId="20" xfId="193" applyNumberFormat="1" applyFont="1" applyBorder="1" applyAlignment="1" applyProtection="1">
      <alignment horizontal="right" vertical="center" indent="2"/>
      <protection hidden="1"/>
    </xf>
    <xf numFmtId="166" fontId="40" fillId="0" borderId="20" xfId="188" applyNumberFormat="1" applyFont="1" applyBorder="1" applyAlignment="1" applyProtection="1">
      <alignment horizontal="right" vertical="center" indent="2"/>
      <protection hidden="1"/>
    </xf>
    <xf numFmtId="0" fontId="36" fillId="4" borderId="22" xfId="193" applyFont="1" applyFill="1" applyBorder="1" applyAlignment="1" applyProtection="1">
      <alignment horizontal="left" vertical="center" wrapText="1" indent="1"/>
      <protection hidden="1"/>
    </xf>
    <xf numFmtId="3" fontId="36" fillId="4" borderId="22" xfId="193" applyNumberFormat="1" applyFont="1" applyFill="1" applyBorder="1" applyAlignment="1" applyProtection="1">
      <alignment horizontal="right" vertical="center" indent="2"/>
      <protection locked="0"/>
    </xf>
    <xf numFmtId="166" fontId="36" fillId="4" borderId="22" xfId="188" applyNumberFormat="1" applyFont="1" applyFill="1" applyBorder="1" applyAlignment="1" applyProtection="1">
      <alignment horizontal="right" vertical="center" indent="2"/>
      <protection hidden="1"/>
    </xf>
    <xf numFmtId="0" fontId="5" fillId="4" borderId="0" xfId="0" applyFont="1" applyFill="1"/>
    <xf numFmtId="0" fontId="5" fillId="28" borderId="34" xfId="0" applyFont="1" applyFill="1" applyBorder="1" applyAlignment="1" applyProtection="1">
      <alignment wrapText="1"/>
      <protection locked="0"/>
    </xf>
    <xf numFmtId="9" fontId="5" fillId="28" borderId="34" xfId="0" applyNumberFormat="1" applyFont="1" applyFill="1" applyBorder="1" applyProtection="1">
      <protection locked="0"/>
    </xf>
    <xf numFmtId="0" fontId="5" fillId="28" borderId="35" xfId="0" applyFont="1" applyFill="1" applyBorder="1" applyAlignment="1" applyProtection="1">
      <alignment wrapText="1"/>
      <protection locked="0"/>
    </xf>
    <xf numFmtId="173" fontId="5" fillId="28" borderId="34" xfId="0" applyNumberFormat="1" applyFont="1" applyFill="1" applyBorder="1" applyProtection="1">
      <protection locked="0"/>
    </xf>
    <xf numFmtId="173" fontId="5" fillId="28" borderId="35" xfId="0" applyNumberFormat="1" applyFont="1" applyFill="1" applyBorder="1" applyProtection="1">
      <protection locked="0"/>
    </xf>
    <xf numFmtId="0" fontId="5" fillId="34" borderId="35" xfId="0" applyFont="1" applyFill="1" applyBorder="1" applyAlignment="1" applyProtection="1">
      <alignment wrapText="1"/>
      <protection locked="0"/>
    </xf>
    <xf numFmtId="9" fontId="5" fillId="34" borderId="35" xfId="0" applyNumberFormat="1" applyFont="1" applyFill="1" applyBorder="1" applyProtection="1">
      <protection locked="0"/>
    </xf>
    <xf numFmtId="173" fontId="5" fillId="34" borderId="35" xfId="0" applyNumberFormat="1" applyFont="1" applyFill="1" applyBorder="1" applyProtection="1">
      <protection locked="0"/>
    </xf>
    <xf numFmtId="9" fontId="5" fillId="28" borderId="35" xfId="0" applyNumberFormat="1" applyFont="1" applyFill="1" applyBorder="1" applyProtection="1">
      <protection locked="0"/>
    </xf>
    <xf numFmtId="0" fontId="5" fillId="28" borderId="36" xfId="0" applyFont="1" applyFill="1" applyBorder="1" applyAlignment="1" applyProtection="1">
      <alignment wrapText="1"/>
      <protection locked="0"/>
    </xf>
    <xf numFmtId="9" fontId="5" fillId="28" borderId="36" xfId="0" applyNumberFormat="1" applyFont="1" applyFill="1" applyBorder="1" applyProtection="1">
      <protection locked="0"/>
    </xf>
    <xf numFmtId="173" fontId="5" fillId="28" borderId="36" xfId="0" applyNumberFormat="1" applyFont="1" applyFill="1" applyBorder="1" applyProtection="1">
      <protection locked="0"/>
    </xf>
    <xf numFmtId="0" fontId="36" fillId="28" borderId="0" xfId="0" applyFont="1" applyFill="1"/>
    <xf numFmtId="14" fontId="36" fillId="29" borderId="35" xfId="193" applyNumberFormat="1" applyFont="1" applyFill="1" applyBorder="1" applyAlignment="1" applyProtection="1">
      <alignment horizontal="left" vertical="center" wrapText="1" indent="1"/>
      <protection hidden="1"/>
    </xf>
    <xf numFmtId="14" fontId="36" fillId="4" borderId="35" xfId="193" applyNumberFormat="1" applyFont="1" applyFill="1" applyBorder="1" applyAlignment="1" applyProtection="1">
      <alignment horizontal="left" vertical="center" wrapText="1" indent="1"/>
      <protection hidden="1"/>
    </xf>
    <xf numFmtId="14" fontId="2" fillId="4" borderId="36" xfId="193" applyNumberFormat="1" applyFont="1" applyFill="1" applyBorder="1" applyAlignment="1" applyProtection="1">
      <alignment horizontal="left" vertical="center" wrapText="1" indent="1"/>
      <protection hidden="1"/>
    </xf>
    <xf numFmtId="0" fontId="33" fillId="4" borderId="62" xfId="220" applyFont="1" applyFill="1" applyBorder="1" applyAlignment="1" applyProtection="1">
      <alignment horizontal="left" vertical="center" wrapText="1" indent="1"/>
      <protection hidden="1"/>
    </xf>
    <xf numFmtId="14" fontId="2" fillId="29" borderId="34" xfId="193" applyNumberFormat="1" applyFont="1" applyFill="1" applyBorder="1" applyAlignment="1" applyProtection="1">
      <alignment horizontal="left" vertical="center" wrapText="1" indent="1"/>
      <protection hidden="1"/>
    </xf>
    <xf numFmtId="49" fontId="2" fillId="29" borderId="33" xfId="220" applyNumberFormat="1" applyFont="1" applyFill="1" applyBorder="1" applyAlignment="1" applyProtection="1">
      <alignment horizontal="center" vertical="center" wrapText="1"/>
      <protection locked="0"/>
    </xf>
    <xf numFmtId="0" fontId="33" fillId="4" borderId="51" xfId="193" applyFont="1" applyFill="1" applyBorder="1" applyAlignment="1" applyProtection="1">
      <alignment horizontal="left" vertical="center" wrapText="1" indent="1"/>
      <protection hidden="1"/>
    </xf>
    <xf numFmtId="14" fontId="34" fillId="5" borderId="34" xfId="193" applyNumberFormat="1" applyFont="1" applyFill="1" applyBorder="1" applyAlignment="1" applyProtection="1">
      <alignment horizontal="center" vertical="center" wrapText="1"/>
      <protection hidden="1"/>
    </xf>
    <xf numFmtId="14" fontId="34" fillId="5" borderId="70" xfId="193" applyNumberFormat="1" applyFont="1" applyFill="1" applyBorder="1" applyAlignment="1" applyProtection="1">
      <alignment horizontal="center" vertical="center" wrapText="1"/>
      <protection hidden="1"/>
    </xf>
    <xf numFmtId="4" fontId="36" fillId="29" borderId="38" xfId="220" applyNumberFormat="1" applyFont="1" applyFill="1" applyBorder="1" applyAlignment="1" applyProtection="1">
      <alignment horizontal="center" vertical="center"/>
      <protection locked="0"/>
    </xf>
    <xf numFmtId="4" fontId="36" fillId="29" borderId="48" xfId="220" applyNumberFormat="1" applyFont="1" applyFill="1" applyBorder="1" applyAlignment="1" applyProtection="1">
      <alignment horizontal="center" vertical="center"/>
      <protection locked="0"/>
    </xf>
    <xf numFmtId="4" fontId="36" fillId="29" borderId="35" xfId="220" applyNumberFormat="1" applyFont="1" applyFill="1" applyBorder="1" applyAlignment="1" applyProtection="1">
      <alignment horizontal="center" vertical="center"/>
      <protection locked="0"/>
    </xf>
    <xf numFmtId="166" fontId="38" fillId="29" borderId="56" xfId="4" applyNumberFormat="1" applyFont="1" applyFill="1" applyBorder="1" applyAlignment="1" applyProtection="1">
      <alignment horizontal="center" vertical="center"/>
      <protection hidden="1"/>
    </xf>
    <xf numFmtId="3" fontId="36" fillId="4" borderId="48" xfId="220" applyNumberFormat="1" applyFont="1" applyFill="1" applyBorder="1" applyAlignment="1" applyProtection="1">
      <alignment horizontal="center" vertical="center"/>
      <protection locked="0"/>
    </xf>
    <xf numFmtId="3" fontId="36" fillId="4" borderId="35" xfId="220" applyNumberFormat="1" applyFont="1" applyFill="1" applyBorder="1" applyAlignment="1" applyProtection="1">
      <alignment horizontal="center" vertical="center"/>
      <protection locked="0"/>
    </xf>
    <xf numFmtId="166" fontId="38" fillId="4" borderId="56" xfId="4" applyNumberFormat="1" applyFont="1" applyFill="1" applyBorder="1" applyAlignment="1" applyProtection="1">
      <alignment horizontal="center" vertical="center"/>
      <protection hidden="1"/>
    </xf>
    <xf numFmtId="14" fontId="2" fillId="4" borderId="30" xfId="193" applyNumberFormat="1" applyFont="1" applyFill="1" applyBorder="1" applyAlignment="1" applyProtection="1">
      <alignment horizontal="left" vertical="center" wrapText="1" indent="1"/>
      <protection hidden="1"/>
    </xf>
    <xf numFmtId="2" fontId="2" fillId="4" borderId="21" xfId="220" applyNumberFormat="1" applyFont="1" applyFill="1" applyBorder="1" applyAlignment="1" applyProtection="1">
      <alignment horizontal="center" vertical="center"/>
      <protection locked="0"/>
    </xf>
    <xf numFmtId="14" fontId="2" fillId="29" borderId="18" xfId="193" applyNumberFormat="1" applyFont="1" applyFill="1" applyBorder="1" applyAlignment="1" applyProtection="1">
      <alignment horizontal="left" vertical="center" wrapText="1" indent="1"/>
      <protection hidden="1"/>
    </xf>
    <xf numFmtId="2" fontId="2" fillId="29" borderId="21" xfId="220" applyNumberFormat="1" applyFont="1" applyFill="1" applyBorder="1" applyAlignment="1" applyProtection="1">
      <alignment horizontal="center" vertical="center"/>
      <protection locked="0"/>
    </xf>
    <xf numFmtId="14" fontId="2" fillId="4" borderId="19" xfId="193" applyNumberFormat="1" applyFont="1" applyFill="1" applyBorder="1" applyAlignment="1" applyProtection="1">
      <alignment horizontal="left" vertical="center" wrapText="1" indent="1"/>
      <protection hidden="1"/>
    </xf>
    <xf numFmtId="2" fontId="2" fillId="4" borderId="32" xfId="220" applyNumberFormat="1" applyFont="1" applyFill="1" applyBorder="1" applyAlignment="1" applyProtection="1">
      <alignment horizontal="center" vertical="center"/>
      <protection locked="0"/>
    </xf>
    <xf numFmtId="49" fontId="2" fillId="4" borderId="33" xfId="220" applyNumberFormat="1" applyFont="1" applyFill="1" applyBorder="1" applyAlignment="1" applyProtection="1">
      <alignment horizontal="center" vertical="center" wrapText="1"/>
      <protection locked="0"/>
    </xf>
    <xf numFmtId="9" fontId="2" fillId="4" borderId="43" xfId="4" applyFont="1" applyFill="1" applyBorder="1" applyAlignment="1" applyProtection="1">
      <alignment horizontal="center" vertical="center"/>
      <protection locked="0"/>
    </xf>
    <xf numFmtId="49" fontId="36" fillId="4" borderId="48" xfId="222" applyNumberFormat="1" applyFont="1" applyFill="1" applyBorder="1" applyAlignment="1" applyProtection="1">
      <alignment horizontal="center" vertical="center" wrapText="1"/>
      <protection locked="0"/>
    </xf>
    <xf numFmtId="9" fontId="36" fillId="4" borderId="35" xfId="226" applyFont="1" applyFill="1" applyBorder="1" applyAlignment="1" applyProtection="1">
      <alignment horizontal="center" vertical="center"/>
      <protection locked="0"/>
    </xf>
    <xf numFmtId="9" fontId="36" fillId="4" borderId="48" xfId="226" applyFont="1" applyFill="1" applyBorder="1" applyAlignment="1" applyProtection="1">
      <alignment horizontal="center" vertical="center"/>
      <protection locked="0"/>
    </xf>
    <xf numFmtId="49" fontId="36" fillId="29" borderId="48" xfId="222" applyNumberFormat="1" applyFont="1" applyFill="1" applyBorder="1" applyAlignment="1" applyProtection="1">
      <alignment horizontal="center" vertical="center" wrapText="1"/>
      <protection locked="0"/>
    </xf>
    <xf numFmtId="9" fontId="36" fillId="29" borderId="35" xfId="226" applyFont="1" applyFill="1" applyBorder="1" applyAlignment="1" applyProtection="1">
      <alignment horizontal="center" vertical="center"/>
      <protection locked="0"/>
    </xf>
    <xf numFmtId="9" fontId="36" fillId="29" borderId="48" xfId="226" applyFont="1" applyFill="1" applyBorder="1" applyAlignment="1" applyProtection="1">
      <alignment horizontal="center" vertical="center"/>
      <protection locked="0"/>
    </xf>
    <xf numFmtId="49" fontId="36" fillId="4" borderId="42" xfId="222" applyNumberFormat="1" applyFont="1" applyFill="1" applyBorder="1" applyAlignment="1" applyProtection="1">
      <alignment horizontal="center" vertical="center" wrapText="1"/>
      <protection locked="0"/>
    </xf>
    <xf numFmtId="9" fontId="36" fillId="4" borderId="36" xfId="226" applyFont="1" applyFill="1" applyBorder="1" applyAlignment="1" applyProtection="1">
      <alignment horizontal="center" vertical="center"/>
      <protection locked="0"/>
    </xf>
    <xf numFmtId="9" fontId="36" fillId="4" borderId="42" xfId="226" applyFont="1" applyFill="1" applyBorder="1" applyAlignment="1" applyProtection="1">
      <alignment horizontal="center" vertical="center"/>
      <protection locked="0"/>
    </xf>
    <xf numFmtId="1" fontId="34" fillId="5" borderId="28" xfId="193" applyNumberFormat="1" applyFont="1" applyFill="1" applyBorder="1" applyAlignment="1" applyProtection="1">
      <alignment horizontal="center" vertical="center" wrapText="1"/>
      <protection hidden="1"/>
    </xf>
    <xf numFmtId="14" fontId="34" fillId="5" borderId="27" xfId="193" applyNumberFormat="1" applyFont="1" applyFill="1" applyBorder="1" applyAlignment="1" applyProtection="1">
      <alignment horizontal="center" vertical="center" wrapText="1"/>
      <protection hidden="1"/>
    </xf>
    <xf numFmtId="49" fontId="2" fillId="3" borderId="10" xfId="193" applyNumberFormat="1" applyFont="1" applyFill="1" applyBorder="1" applyAlignment="1" applyProtection="1">
      <alignment horizontal="left" vertical="center" wrapText="1"/>
      <protection locked="0"/>
    </xf>
    <xf numFmtId="166" fontId="2" fillId="4" borderId="25" xfId="4" applyNumberFormat="1" applyFont="1" applyFill="1" applyBorder="1" applyAlignment="1" applyProtection="1">
      <alignment horizontal="center" vertical="center"/>
      <protection locked="0"/>
    </xf>
    <xf numFmtId="166" fontId="2" fillId="29" borderId="25" xfId="4" applyNumberFormat="1" applyFont="1" applyFill="1" applyBorder="1" applyAlignment="1" applyProtection="1">
      <alignment horizontal="center" vertical="center"/>
      <protection locked="0"/>
    </xf>
    <xf numFmtId="166" fontId="2" fillId="29" borderId="21" xfId="4" applyNumberFormat="1" applyFont="1" applyFill="1" applyBorder="1" applyAlignment="1" applyProtection="1">
      <alignment horizontal="center" vertical="center"/>
      <protection locked="0"/>
    </xf>
    <xf numFmtId="14" fontId="2" fillId="29" borderId="31" xfId="193" applyNumberFormat="1" applyFont="1" applyFill="1" applyBorder="1" applyAlignment="1" applyProtection="1">
      <alignment horizontal="left" vertical="center" wrapText="1" indent="1"/>
      <protection hidden="1"/>
    </xf>
    <xf numFmtId="49" fontId="2" fillId="29" borderId="67" xfId="193" applyNumberFormat="1" applyFont="1" applyFill="1" applyBorder="1" applyAlignment="1" applyProtection="1">
      <alignment horizontal="left" vertical="center" wrapText="1"/>
      <protection locked="0"/>
    </xf>
    <xf numFmtId="166" fontId="2" fillId="29" borderId="33" xfId="4" applyNumberFormat="1" applyFont="1" applyFill="1" applyBorder="1" applyAlignment="1" applyProtection="1">
      <alignment horizontal="center" vertical="center"/>
      <protection locked="0"/>
    </xf>
    <xf numFmtId="14" fontId="34" fillId="5" borderId="13" xfId="193" applyNumberFormat="1" applyFont="1" applyFill="1" applyBorder="1" applyAlignment="1" applyProtection="1">
      <alignment horizontal="center" vertical="center" wrapText="1"/>
      <protection hidden="1"/>
    </xf>
    <xf numFmtId="14" fontId="34" fillId="5" borderId="16" xfId="193" applyNumberFormat="1" applyFont="1" applyFill="1" applyBorder="1" applyAlignment="1" applyProtection="1">
      <alignment horizontal="center" vertical="center" wrapText="1"/>
      <protection hidden="1"/>
    </xf>
    <xf numFmtId="0" fontId="36" fillId="29" borderId="34" xfId="193" applyFont="1" applyFill="1" applyBorder="1" applyAlignment="1" applyProtection="1">
      <alignment horizontal="left" vertical="center" wrapText="1" indent="1"/>
      <protection hidden="1"/>
    </xf>
    <xf numFmtId="0" fontId="36" fillId="3" borderId="35" xfId="193" applyFont="1" applyFill="1" applyBorder="1" applyAlignment="1" applyProtection="1">
      <alignment horizontal="left" vertical="center" wrapText="1" indent="1"/>
      <protection hidden="1"/>
    </xf>
    <xf numFmtId="0" fontId="36" fillId="29" borderId="35" xfId="193" applyFont="1" applyFill="1" applyBorder="1" applyAlignment="1" applyProtection="1">
      <alignment horizontal="left" vertical="center" wrapText="1" indent="1"/>
      <protection hidden="1"/>
    </xf>
    <xf numFmtId="0" fontId="36" fillId="3" borderId="36" xfId="193" applyFont="1" applyFill="1" applyBorder="1" applyAlignment="1" applyProtection="1">
      <alignment horizontal="left" vertical="center" wrapText="1" indent="1"/>
      <protection hidden="1"/>
    </xf>
    <xf numFmtId="10" fontId="2" fillId="29" borderId="10" xfId="193" applyNumberFormat="1" applyFont="1" applyFill="1" applyBorder="1" applyAlignment="1" applyProtection="1">
      <alignment horizontal="right" vertical="center" wrapText="1"/>
      <protection locked="0"/>
    </xf>
    <xf numFmtId="10" fontId="2" fillId="3" borderId="10" xfId="193" applyNumberFormat="1" applyFont="1" applyFill="1" applyBorder="1" applyAlignment="1" applyProtection="1">
      <alignment horizontal="right" vertical="center" wrapText="1"/>
      <protection locked="0"/>
    </xf>
    <xf numFmtId="0" fontId="33" fillId="4" borderId="59" xfId="222" applyFont="1" applyFill="1" applyBorder="1" applyAlignment="1" applyProtection="1">
      <alignment horizontal="left" vertical="center" wrapText="1"/>
      <protection hidden="1"/>
    </xf>
    <xf numFmtId="14" fontId="34" fillId="33" borderId="60" xfId="193" applyNumberFormat="1" applyFont="1" applyFill="1" applyBorder="1" applyAlignment="1" applyProtection="1">
      <alignment horizontal="center" vertical="center" wrapText="1"/>
      <protection hidden="1"/>
    </xf>
    <xf numFmtId="14" fontId="34" fillId="5" borderId="14" xfId="193" applyNumberFormat="1" applyFont="1" applyFill="1" applyBorder="1" applyAlignment="1" applyProtection="1">
      <alignment horizontal="center" vertical="center" wrapText="1"/>
      <protection hidden="1"/>
    </xf>
    <xf numFmtId="0" fontId="2" fillId="4" borderId="0" xfId="193" applyFont="1" applyFill="1" applyAlignment="1" applyProtection="1">
      <alignment wrapText="1"/>
      <protection hidden="1"/>
    </xf>
    <xf numFmtId="0" fontId="4" fillId="32" borderId="30" xfId="223" applyNumberFormat="1" applyFont="1" applyFill="1" applyBorder="1" applyAlignment="1" applyProtection="1">
      <alignment horizontal="center" vertical="center" wrapText="1"/>
      <protection hidden="1"/>
    </xf>
    <xf numFmtId="0" fontId="4" fillId="32" borderId="21" xfId="223" applyNumberFormat="1" applyFont="1" applyFill="1" applyBorder="1" applyAlignment="1" applyProtection="1">
      <alignment horizontal="center" vertical="center" wrapText="1"/>
      <protection hidden="1"/>
    </xf>
    <xf numFmtId="0" fontId="4" fillId="32" borderId="46" xfId="223" applyNumberFormat="1" applyFont="1" applyFill="1" applyBorder="1" applyAlignment="1" applyProtection="1">
      <alignment horizontal="center" vertical="center" wrapText="1"/>
      <protection hidden="1"/>
    </xf>
    <xf numFmtId="10" fontId="2" fillId="32" borderId="40" xfId="223" applyNumberFormat="1" applyFont="1" applyFill="1" applyBorder="1" applyAlignment="1" applyProtection="1">
      <alignment horizontal="center" vertical="center"/>
      <protection hidden="1"/>
    </xf>
    <xf numFmtId="0" fontId="2" fillId="4" borderId="30" xfId="223" applyNumberFormat="1" applyFont="1" applyFill="1" applyBorder="1" applyAlignment="1" applyProtection="1">
      <alignment horizontal="left" vertical="center" indent="1"/>
      <protection hidden="1"/>
    </xf>
    <xf numFmtId="3" fontId="2" fillId="4" borderId="21" xfId="223" applyNumberFormat="1" applyFont="1" applyFill="1" applyBorder="1" applyAlignment="1" applyProtection="1">
      <alignment horizontal="center" vertical="center"/>
      <protection hidden="1"/>
    </xf>
    <xf numFmtId="171" fontId="2" fillId="4" borderId="21" xfId="224" applyNumberFormat="1" applyFont="1" applyFill="1" applyBorder="1" applyAlignment="1" applyProtection="1">
      <alignment horizontal="center" vertical="center"/>
      <protection hidden="1"/>
    </xf>
    <xf numFmtId="164" fontId="2" fillId="4" borderId="21" xfId="224" applyFont="1" applyFill="1" applyBorder="1" applyAlignment="1" applyProtection="1">
      <alignment horizontal="center" vertical="center"/>
      <protection hidden="1"/>
    </xf>
    <xf numFmtId="172" fontId="2" fillId="4" borderId="46" xfId="224" applyNumberFormat="1" applyFont="1" applyFill="1" applyBorder="1" applyAlignment="1" applyProtection="1">
      <alignment horizontal="center" vertical="center"/>
      <protection locked="0"/>
    </xf>
    <xf numFmtId="0" fontId="37" fillId="4" borderId="0" xfId="193" applyFont="1" applyFill="1" applyAlignment="1" applyProtection="1">
      <alignment vertical="center"/>
      <protection hidden="1"/>
    </xf>
    <xf numFmtId="0" fontId="2" fillId="29" borderId="30" xfId="223" applyNumberFormat="1" applyFont="1" applyFill="1" applyBorder="1" applyAlignment="1" applyProtection="1">
      <alignment horizontal="left" vertical="center" indent="1"/>
      <protection hidden="1"/>
    </xf>
    <xf numFmtId="3" fontId="2" fillId="29" borderId="21" xfId="223" applyNumberFormat="1" applyFont="1" applyFill="1" applyBorder="1" applyAlignment="1" applyProtection="1">
      <alignment horizontal="center" vertical="center"/>
      <protection hidden="1"/>
    </xf>
    <xf numFmtId="171" fontId="2" fillId="29" borderId="21" xfId="224" applyNumberFormat="1" applyFont="1" applyFill="1" applyBorder="1" applyAlignment="1" applyProtection="1">
      <alignment horizontal="center" vertical="center"/>
      <protection locked="0"/>
    </xf>
    <xf numFmtId="164" fontId="2" fillId="29" borderId="21" xfId="224" applyFont="1" applyFill="1" applyBorder="1" applyAlignment="1" applyProtection="1">
      <alignment horizontal="center" vertical="center"/>
      <protection hidden="1"/>
    </xf>
    <xf numFmtId="172" fontId="2" fillId="29" borderId="46" xfId="224" applyNumberFormat="1" applyFont="1" applyFill="1" applyBorder="1" applyAlignment="1" applyProtection="1">
      <alignment horizontal="center" vertical="center"/>
      <protection locked="0"/>
    </xf>
    <xf numFmtId="171" fontId="2" fillId="4" borderId="21" xfId="224" applyNumberFormat="1" applyFont="1" applyFill="1" applyBorder="1" applyAlignment="1" applyProtection="1">
      <alignment horizontal="center" vertical="center"/>
      <protection locked="0"/>
    </xf>
    <xf numFmtId="0" fontId="2" fillId="4" borderId="31" xfId="223" applyNumberFormat="1" applyFont="1" applyFill="1" applyBorder="1" applyAlignment="1" applyProtection="1">
      <alignment horizontal="left" vertical="center" indent="1"/>
      <protection hidden="1"/>
    </xf>
    <xf numFmtId="3" fontId="2" fillId="4" borderId="32" xfId="223" applyNumberFormat="1" applyFont="1" applyFill="1" applyBorder="1" applyAlignment="1" applyProtection="1">
      <alignment horizontal="center" vertical="center"/>
      <protection hidden="1"/>
    </xf>
    <xf numFmtId="171" fontId="2" fillId="4" borderId="32" xfId="224" applyNumberFormat="1" applyFont="1" applyFill="1" applyBorder="1" applyAlignment="1" applyProtection="1">
      <alignment horizontal="center" vertical="center"/>
      <protection hidden="1"/>
    </xf>
    <xf numFmtId="164" fontId="2" fillId="4" borderId="32" xfId="224" applyFont="1" applyFill="1" applyBorder="1" applyAlignment="1" applyProtection="1">
      <alignment horizontal="center" vertical="center"/>
      <protection hidden="1"/>
    </xf>
    <xf numFmtId="172" fontId="2" fillId="4" borderId="47" xfId="224" applyNumberFormat="1" applyFont="1" applyFill="1" applyBorder="1" applyAlignment="1" applyProtection="1">
      <alignment horizontal="center" vertical="center"/>
      <protection locked="0"/>
    </xf>
    <xf numFmtId="0" fontId="2" fillId="4" borderId="0" xfId="193" applyFont="1" applyFill="1" applyAlignment="1" applyProtection="1">
      <alignment horizontal="left" vertical="center" indent="1"/>
      <protection hidden="1"/>
    </xf>
    <xf numFmtId="0" fontId="2" fillId="4" borderId="0" xfId="193" applyFont="1" applyFill="1" applyAlignment="1" applyProtection="1">
      <alignment horizontal="left" vertical="top" indent="1"/>
      <protection hidden="1"/>
    </xf>
    <xf numFmtId="0" fontId="33" fillId="4" borderId="26" xfId="222" applyFont="1" applyFill="1" applyBorder="1" applyAlignment="1" applyProtection="1">
      <alignment horizontal="left" vertical="center" wrapText="1" indent="1"/>
      <protection hidden="1"/>
    </xf>
    <xf numFmtId="14" fontId="34" fillId="5" borderId="61" xfId="193" applyNumberFormat="1" applyFont="1" applyFill="1" applyBorder="1" applyAlignment="1" applyProtection="1">
      <alignment horizontal="center" vertical="center" wrapText="1"/>
      <protection hidden="1"/>
    </xf>
    <xf numFmtId="14" fontId="34" fillId="5" borderId="60" xfId="193" applyNumberFormat="1" applyFont="1" applyFill="1" applyBorder="1" applyAlignment="1" applyProtection="1">
      <alignment horizontal="center" vertical="center" wrapText="1"/>
      <protection hidden="1"/>
    </xf>
    <xf numFmtId="0" fontId="4" fillId="32" borderId="30" xfId="223" applyNumberFormat="1" applyFont="1" applyFill="1" applyBorder="1" applyAlignment="1" applyProtection="1">
      <alignment horizontal="left" vertical="center"/>
      <protection hidden="1"/>
    </xf>
    <xf numFmtId="0" fontId="4" fillId="32" borderId="21" xfId="223" applyNumberFormat="1" applyFont="1" applyFill="1" applyBorder="1" applyAlignment="1" applyProtection="1">
      <alignment horizontal="left" vertical="center"/>
      <protection hidden="1"/>
    </xf>
    <xf numFmtId="10" fontId="2" fillId="32" borderId="21" xfId="223" applyNumberFormat="1" applyFont="1" applyFill="1" applyBorder="1" applyAlignment="1" applyProtection="1">
      <alignment horizontal="center" vertical="center"/>
      <protection hidden="1"/>
    </xf>
    <xf numFmtId="10" fontId="2" fillId="32" borderId="25" xfId="223" applyNumberFormat="1" applyFont="1" applyFill="1" applyBorder="1" applyAlignment="1" applyProtection="1">
      <alignment horizontal="center" vertical="center"/>
      <protection hidden="1"/>
    </xf>
    <xf numFmtId="9" fontId="2" fillId="4" borderId="21" xfId="223" applyFont="1" applyFill="1" applyBorder="1" applyAlignment="1" applyProtection="1">
      <alignment horizontal="left" vertical="center" indent="1"/>
      <protection hidden="1"/>
    </xf>
    <xf numFmtId="164" fontId="2" fillId="4" borderId="25" xfId="224" applyFont="1" applyFill="1" applyBorder="1" applyAlignment="1" applyProtection="1">
      <alignment horizontal="center" vertical="center"/>
      <protection hidden="1"/>
    </xf>
    <xf numFmtId="9" fontId="2" fillId="29" borderId="21" xfId="223" applyFont="1" applyFill="1" applyBorder="1" applyAlignment="1" applyProtection="1">
      <alignment horizontal="left" vertical="center" indent="1"/>
      <protection hidden="1"/>
    </xf>
    <xf numFmtId="164" fontId="2" fillId="29" borderId="25" xfId="224" applyFont="1" applyFill="1" applyBorder="1" applyAlignment="1" applyProtection="1">
      <alignment horizontal="center" vertical="center"/>
      <protection hidden="1"/>
    </xf>
    <xf numFmtId="0" fontId="2" fillId="29" borderId="31" xfId="223" applyNumberFormat="1" applyFont="1" applyFill="1" applyBorder="1" applyAlignment="1" applyProtection="1">
      <alignment horizontal="left" vertical="center" indent="1"/>
      <protection hidden="1"/>
    </xf>
    <xf numFmtId="9" fontId="2" fillId="29" borderId="32" xfId="223" applyFont="1" applyFill="1" applyBorder="1" applyAlignment="1" applyProtection="1">
      <alignment horizontal="left" vertical="center" indent="1"/>
      <protection hidden="1"/>
    </xf>
    <xf numFmtId="164" fontId="2" fillId="29" borderId="32" xfId="224" applyFont="1" applyFill="1" applyBorder="1" applyAlignment="1" applyProtection="1">
      <alignment horizontal="center" vertical="center"/>
      <protection hidden="1"/>
    </xf>
    <xf numFmtId="0" fontId="2" fillId="29" borderId="32" xfId="223" applyNumberFormat="1" applyFont="1" applyFill="1" applyBorder="1" applyAlignment="1" applyProtection="1">
      <alignment horizontal="center" vertical="center"/>
      <protection hidden="1"/>
    </xf>
    <xf numFmtId="0" fontId="2" fillId="29" borderId="37" xfId="223" applyNumberFormat="1" applyFont="1" applyFill="1" applyBorder="1" applyAlignment="1" applyProtection="1">
      <alignment horizontal="center" vertical="center"/>
      <protection hidden="1"/>
    </xf>
    <xf numFmtId="0" fontId="43" fillId="4" borderId="0" xfId="193" applyFont="1" applyFill="1" applyAlignment="1" applyProtection="1">
      <alignment horizontal="left" indent="1"/>
      <protection locked="0"/>
    </xf>
    <xf numFmtId="49" fontId="43" fillId="4" borderId="0" xfId="193" applyNumberFormat="1" applyFont="1" applyFill="1" applyAlignment="1" applyProtection="1">
      <alignment horizontal="left" indent="1"/>
      <protection locked="0"/>
    </xf>
    <xf numFmtId="0" fontId="4" fillId="4" borderId="0" xfId="193" applyFont="1" applyFill="1" applyAlignment="1" applyProtection="1">
      <alignment horizontal="left" indent="1"/>
      <protection locked="0"/>
    </xf>
    <xf numFmtId="49" fontId="4" fillId="4" borderId="0" xfId="193" applyNumberFormat="1" applyFont="1" applyFill="1" applyAlignment="1" applyProtection="1">
      <alignment horizontal="left" indent="1"/>
      <protection locked="0"/>
    </xf>
    <xf numFmtId="49" fontId="42" fillId="4" borderId="0" xfId="193" applyNumberFormat="1" applyFont="1" applyFill="1" applyAlignment="1" applyProtection="1">
      <alignment horizontal="left" indent="1"/>
      <protection locked="0"/>
    </xf>
    <xf numFmtId="49" fontId="2" fillId="3" borderId="55" xfId="193" applyNumberFormat="1" applyFont="1" applyFill="1" applyBorder="1" applyAlignment="1" applyProtection="1">
      <alignment horizontal="left" vertical="center" wrapText="1"/>
      <protection locked="0"/>
    </xf>
    <xf numFmtId="49" fontId="44" fillId="4" borderId="0" xfId="193" applyNumberFormat="1" applyFont="1" applyFill="1" applyAlignment="1" applyProtection="1">
      <alignment horizontal="left" indent="1"/>
      <protection locked="0"/>
    </xf>
    <xf numFmtId="10" fontId="2" fillId="29" borderId="10" xfId="4" applyNumberFormat="1" applyFont="1" applyFill="1" applyBorder="1" applyAlignment="1" applyProtection="1">
      <alignment horizontal="right" vertical="center" wrapText="1"/>
      <protection locked="0"/>
    </xf>
    <xf numFmtId="10" fontId="2" fillId="3" borderId="10" xfId="4" applyNumberFormat="1" applyFont="1" applyFill="1" applyBorder="1" applyAlignment="1" applyProtection="1">
      <alignment horizontal="right" vertical="center" wrapText="1"/>
      <protection locked="0"/>
    </xf>
    <xf numFmtId="10" fontId="2" fillId="3" borderId="55" xfId="4" applyNumberFormat="1" applyFont="1" applyFill="1" applyBorder="1" applyAlignment="1" applyProtection="1">
      <alignment horizontal="right" vertical="center" wrapText="1"/>
      <protection locked="0"/>
    </xf>
    <xf numFmtId="10" fontId="2" fillId="3" borderId="55" xfId="193" applyNumberFormat="1" applyFont="1" applyFill="1" applyBorder="1" applyAlignment="1" applyProtection="1">
      <alignment horizontal="right" vertical="center" wrapText="1"/>
      <protection locked="0"/>
    </xf>
    <xf numFmtId="0" fontId="33" fillId="4" borderId="71" xfId="193" applyFont="1" applyFill="1" applyBorder="1" applyAlignment="1" applyProtection="1">
      <alignment horizontal="left" vertical="center" wrapText="1" indent="1"/>
      <protection hidden="1"/>
    </xf>
    <xf numFmtId="3" fontId="36" fillId="29" borderId="72" xfId="220" applyNumberFormat="1" applyFont="1" applyFill="1" applyBorder="1" applyAlignment="1" applyProtection="1">
      <alignment horizontal="center" vertical="center"/>
      <protection locked="0"/>
    </xf>
    <xf numFmtId="3" fontId="36" fillId="4" borderId="56" xfId="220" applyNumberFormat="1" applyFont="1" applyFill="1" applyBorder="1" applyAlignment="1" applyProtection="1">
      <alignment horizontal="center" vertical="center"/>
      <protection locked="0"/>
    </xf>
    <xf numFmtId="3" fontId="36" fillId="29" borderId="56" xfId="220" applyNumberFormat="1" applyFont="1" applyFill="1" applyBorder="1" applyAlignment="1" applyProtection="1">
      <alignment horizontal="center" vertical="center"/>
      <protection locked="0"/>
    </xf>
    <xf numFmtId="14" fontId="36" fillId="29" borderId="34" xfId="193" applyNumberFormat="1" applyFont="1" applyFill="1" applyBorder="1" applyAlignment="1" applyProtection="1">
      <alignment horizontal="left" vertical="center" wrapText="1" indent="1"/>
      <protection hidden="1"/>
    </xf>
    <xf numFmtId="14" fontId="36" fillId="29" borderId="36" xfId="193" applyNumberFormat="1" applyFont="1" applyFill="1" applyBorder="1" applyAlignment="1" applyProtection="1">
      <alignment horizontal="left" vertical="center" wrapText="1" indent="1"/>
      <protection hidden="1"/>
    </xf>
    <xf numFmtId="166" fontId="38" fillId="29" borderId="72" xfId="4" applyNumberFormat="1" applyFont="1" applyFill="1" applyBorder="1" applyAlignment="1" applyProtection="1">
      <alignment horizontal="center" vertical="center"/>
      <protection hidden="1"/>
    </xf>
    <xf numFmtId="3" fontId="36" fillId="29" borderId="34" xfId="220" applyNumberFormat="1" applyFont="1" applyFill="1" applyBorder="1" applyAlignment="1" applyProtection="1">
      <alignment horizontal="center" vertical="center"/>
      <protection locked="0"/>
    </xf>
    <xf numFmtId="2" fontId="2" fillId="4" borderId="28" xfId="220" applyNumberFormat="1" applyFont="1" applyFill="1" applyBorder="1" applyAlignment="1" applyProtection="1">
      <alignment horizontal="center" vertical="center"/>
      <protection locked="0"/>
    </xf>
    <xf numFmtId="2" fontId="36" fillId="29" borderId="33" xfId="222" applyNumberFormat="1" applyFont="1" applyFill="1" applyBorder="1" applyAlignment="1" applyProtection="1">
      <alignment horizontal="center" vertical="center" wrapText="1"/>
      <protection locked="0"/>
    </xf>
    <xf numFmtId="2" fontId="2" fillId="4" borderId="34" xfId="220" applyNumberFormat="1" applyFont="1" applyFill="1" applyBorder="1" applyAlignment="1" applyProtection="1">
      <alignment horizontal="center" vertical="center"/>
      <protection locked="0"/>
    </xf>
    <xf numFmtId="2" fontId="36" fillId="29" borderId="36" xfId="222" applyNumberFormat="1" applyFont="1" applyFill="1" applyBorder="1" applyAlignment="1" applyProtection="1">
      <alignment horizontal="center" vertical="center" wrapText="1"/>
      <protection locked="0"/>
    </xf>
    <xf numFmtId="14" fontId="34" fillId="5" borderId="73" xfId="193" applyNumberFormat="1" applyFont="1" applyFill="1" applyBorder="1" applyAlignment="1" applyProtection="1">
      <alignment horizontal="center" vertical="center" wrapText="1"/>
      <protection hidden="1"/>
    </xf>
    <xf numFmtId="14" fontId="34" fillId="5" borderId="74" xfId="193" applyNumberFormat="1" applyFont="1" applyFill="1" applyBorder="1" applyAlignment="1" applyProtection="1">
      <alignment horizontal="center" vertical="center" wrapText="1"/>
      <protection hidden="1"/>
    </xf>
    <xf numFmtId="14" fontId="34" fillId="5" borderId="75" xfId="193" applyNumberFormat="1" applyFont="1" applyFill="1" applyBorder="1" applyAlignment="1" applyProtection="1">
      <alignment horizontal="center" vertical="center" wrapText="1"/>
      <protection hidden="1"/>
    </xf>
    <xf numFmtId="14" fontId="2" fillId="29" borderId="34" xfId="193" applyNumberFormat="1" applyFont="1" applyFill="1" applyBorder="1" applyAlignment="1" applyProtection="1">
      <alignment horizontal="left" vertical="center" wrapText="1" indent="1"/>
      <protection locked="0" hidden="1"/>
    </xf>
    <xf numFmtId="10" fontId="36" fillId="29" borderId="34" xfId="4" applyNumberFormat="1" applyFont="1" applyFill="1" applyBorder="1" applyAlignment="1" applyProtection="1">
      <alignment horizontal="center" vertical="center"/>
      <protection locked="0"/>
    </xf>
    <xf numFmtId="10" fontId="36" fillId="4" borderId="36" xfId="4" applyNumberFormat="1" applyFont="1" applyFill="1" applyBorder="1" applyAlignment="1" applyProtection="1">
      <alignment horizontal="center" vertical="center"/>
      <protection locked="0"/>
    </xf>
    <xf numFmtId="14" fontId="34" fillId="5" borderId="76" xfId="193" applyNumberFormat="1" applyFont="1" applyFill="1" applyBorder="1" applyAlignment="1" applyProtection="1">
      <alignment horizontal="center" vertical="center" wrapText="1"/>
      <protection hidden="1"/>
    </xf>
    <xf numFmtId="49" fontId="2" fillId="29" borderId="36" xfId="220" applyNumberFormat="1" applyFont="1" applyFill="1" applyBorder="1" applyAlignment="1" applyProtection="1">
      <alignment horizontal="center" vertical="center" wrapText="1"/>
      <protection locked="0"/>
    </xf>
    <xf numFmtId="0" fontId="32" fillId="30" borderId="0" xfId="193" applyFont="1" applyFill="1" applyAlignment="1" applyProtection="1">
      <alignment horizontal="left" vertical="center" wrapText="1"/>
      <protection hidden="1"/>
    </xf>
    <xf numFmtId="14" fontId="34" fillId="5" borderId="50" xfId="193" applyNumberFormat="1" applyFont="1" applyFill="1" applyBorder="1" applyAlignment="1" applyProtection="1">
      <alignment horizontal="center" vertical="center" wrapText="1"/>
      <protection hidden="1"/>
    </xf>
    <xf numFmtId="14" fontId="34" fillId="5" borderId="44" xfId="193" applyNumberFormat="1" applyFont="1" applyFill="1" applyBorder="1" applyAlignment="1" applyProtection="1">
      <alignment horizontal="center" vertical="center" wrapText="1"/>
      <protection hidden="1"/>
    </xf>
    <xf numFmtId="14" fontId="34" fillId="5" borderId="49" xfId="193" applyNumberFormat="1" applyFont="1" applyFill="1" applyBorder="1" applyAlignment="1" applyProtection="1">
      <alignment horizontal="center" vertical="center" wrapText="1"/>
      <protection hidden="1"/>
    </xf>
    <xf numFmtId="0" fontId="30" fillId="4" borderId="0" xfId="193" applyFont="1" applyFill="1" applyAlignment="1" applyProtection="1">
      <alignment vertical="center"/>
      <protection hidden="1"/>
    </xf>
    <xf numFmtId="0" fontId="5" fillId="0" borderId="0" xfId="0" applyFont="1" applyAlignment="1"/>
    <xf numFmtId="0" fontId="30" fillId="4" borderId="0" xfId="193" applyFont="1" applyFill="1" applyAlignment="1" applyProtection="1">
      <alignment vertical="center"/>
      <protection hidden="1"/>
    </xf>
    <xf numFmtId="170" fontId="36" fillId="29" borderId="38" xfId="220" applyNumberFormat="1" applyFont="1" applyFill="1" applyBorder="1" applyAlignment="1" applyProtection="1">
      <alignment horizontal="left" vertical="center" wrapText="1" indent="1"/>
      <protection hidden="1"/>
    </xf>
    <xf numFmtId="170" fontId="36" fillId="4" borderId="48" xfId="220" applyNumberFormat="1" applyFont="1" applyFill="1" applyBorder="1" applyAlignment="1" applyProtection="1">
      <alignment horizontal="left" vertical="center" wrapText="1" indent="1"/>
      <protection hidden="1"/>
    </xf>
    <xf numFmtId="166" fontId="36" fillId="29" borderId="48" xfId="188" applyNumberFormat="1" applyFont="1" applyFill="1" applyBorder="1" applyAlignment="1" applyProtection="1">
      <alignment horizontal="left" vertical="center" wrapText="1" indent="1"/>
      <protection hidden="1"/>
    </xf>
    <xf numFmtId="166" fontId="36" fillId="4" borderId="48" xfId="188" applyNumberFormat="1" applyFont="1" applyFill="1" applyBorder="1" applyAlignment="1" applyProtection="1">
      <alignment horizontal="left" vertical="center" wrapText="1" indent="1"/>
      <protection hidden="1"/>
    </xf>
    <xf numFmtId="170" fontId="36" fillId="29" borderId="48" xfId="220" applyNumberFormat="1" applyFont="1" applyFill="1" applyBorder="1" applyAlignment="1" applyProtection="1">
      <alignment horizontal="left" vertical="center" wrapText="1" indent="1"/>
      <protection hidden="1"/>
    </xf>
    <xf numFmtId="166" fontId="36" fillId="4" borderId="42" xfId="188" applyNumberFormat="1" applyFont="1" applyFill="1" applyBorder="1" applyAlignment="1" applyProtection="1">
      <alignment horizontal="left" vertical="center" wrapText="1" indent="1"/>
      <protection hidden="1"/>
    </xf>
    <xf numFmtId="166" fontId="36" fillId="29" borderId="34" xfId="4" applyNumberFormat="1" applyFont="1" applyFill="1" applyBorder="1" applyAlignment="1" applyProtection="1">
      <alignment horizontal="left" vertical="center" wrapText="1" indent="1"/>
      <protection hidden="1"/>
    </xf>
    <xf numFmtId="166" fontId="36" fillId="4" borderId="35" xfId="4" applyNumberFormat="1" applyFont="1" applyFill="1" applyBorder="1" applyAlignment="1" applyProtection="1">
      <alignment horizontal="left" vertical="center" wrapText="1" indent="1"/>
      <protection hidden="1"/>
    </xf>
    <xf numFmtId="166" fontId="36" fillId="29" borderId="35" xfId="4" applyNumberFormat="1" applyFont="1" applyFill="1" applyBorder="1" applyAlignment="1" applyProtection="1">
      <alignment horizontal="left" vertical="center" wrapText="1" indent="1"/>
      <protection hidden="1"/>
    </xf>
    <xf numFmtId="166" fontId="36" fillId="29" borderId="38" xfId="4" applyNumberFormat="1" applyFont="1" applyFill="1" applyBorder="1" applyAlignment="1" applyProtection="1">
      <alignment horizontal="left" vertical="center" wrapText="1" indent="1"/>
      <protection hidden="1"/>
    </xf>
    <xf numFmtId="166" fontId="36" fillId="4" borderId="48" xfId="4" applyNumberFormat="1" applyFont="1" applyFill="1" applyBorder="1" applyAlignment="1" applyProtection="1">
      <alignment horizontal="left" vertical="center" wrapText="1" indent="1"/>
      <protection hidden="1"/>
    </xf>
    <xf numFmtId="166" fontId="36" fillId="29" borderId="48" xfId="4" applyNumberFormat="1" applyFont="1" applyFill="1" applyBorder="1" applyAlignment="1" applyProtection="1">
      <alignment horizontal="left" vertical="center" wrapText="1" indent="1"/>
      <protection hidden="1"/>
    </xf>
    <xf numFmtId="0" fontId="5" fillId="4" borderId="0" xfId="225" applyFont="1" applyFill="1" applyProtection="1">
      <protection hidden="1"/>
    </xf>
    <xf numFmtId="168" fontId="31" fillId="3" borderId="0" xfId="188" applyNumberFormat="1" applyFont="1" applyFill="1" applyBorder="1" applyProtection="1">
      <protection hidden="1"/>
    </xf>
    <xf numFmtId="0" fontId="5" fillId="0" borderId="0" xfId="0" applyFont="1"/>
    <xf numFmtId="49" fontId="31" fillId="29" borderId="10" xfId="193" applyNumberFormat="1" applyFont="1" applyFill="1" applyBorder="1" applyAlignment="1" applyProtection="1">
      <alignment horizontal="left" vertical="center" wrapText="1"/>
      <protection locked="0"/>
    </xf>
    <xf numFmtId="10" fontId="31" fillId="29" borderId="10" xfId="193" applyNumberFormat="1" applyFont="1" applyFill="1" applyBorder="1" applyAlignment="1" applyProtection="1">
      <alignment horizontal="right" vertical="center" wrapText="1"/>
      <protection locked="0"/>
    </xf>
    <xf numFmtId="49" fontId="31" fillId="29" borderId="17" xfId="193" applyNumberFormat="1" applyFont="1" applyFill="1" applyBorder="1" applyAlignment="1" applyProtection="1">
      <alignment horizontal="right" vertical="center" wrapText="1"/>
      <protection locked="0"/>
    </xf>
    <xf numFmtId="49" fontId="31" fillId="3" borderId="10" xfId="193" applyNumberFormat="1" applyFont="1" applyFill="1" applyBorder="1" applyAlignment="1" applyProtection="1">
      <alignment horizontal="left" vertical="center" wrapText="1"/>
      <protection locked="0"/>
    </xf>
    <xf numFmtId="10" fontId="31" fillId="3" borderId="10" xfId="193" applyNumberFormat="1" applyFont="1" applyFill="1" applyBorder="1" applyAlignment="1" applyProtection="1">
      <alignment horizontal="right" vertical="center" wrapText="1"/>
      <protection locked="0"/>
    </xf>
    <xf numFmtId="49" fontId="31" fillId="3" borderId="10" xfId="193" applyNumberFormat="1" applyFont="1" applyFill="1" applyBorder="1" applyAlignment="1" applyProtection="1">
      <alignment horizontal="right" vertical="center" wrapText="1"/>
      <protection locked="0"/>
    </xf>
    <xf numFmtId="49" fontId="31" fillId="3" borderId="17" xfId="193" applyNumberFormat="1" applyFont="1" applyFill="1" applyBorder="1" applyAlignment="1" applyProtection="1">
      <alignment horizontal="right" vertical="center" wrapText="1"/>
      <protection locked="0"/>
    </xf>
    <xf numFmtId="49" fontId="31" fillId="29" borderId="55" xfId="193" applyNumberFormat="1" applyFont="1" applyFill="1" applyBorder="1" applyAlignment="1" applyProtection="1">
      <alignment horizontal="left" vertical="center" wrapText="1"/>
      <protection locked="0"/>
    </xf>
    <xf numFmtId="10" fontId="31" fillId="29" borderId="55" xfId="193" applyNumberFormat="1" applyFont="1" applyFill="1" applyBorder="1" applyAlignment="1" applyProtection="1">
      <alignment horizontal="right" vertical="center" wrapText="1"/>
      <protection locked="0"/>
    </xf>
    <xf numFmtId="49" fontId="31" fillId="29" borderId="77" xfId="193" applyNumberFormat="1" applyFont="1" applyFill="1" applyBorder="1" applyAlignment="1" applyProtection="1">
      <alignment horizontal="right" vertical="center" wrapText="1"/>
      <protection locked="0"/>
    </xf>
    <xf numFmtId="0" fontId="42" fillId="4" borderId="0" xfId="193" applyFont="1" applyFill="1" applyAlignment="1" applyProtection="1">
      <alignment horizontal="left" wrapText="1" indent="1"/>
      <protection locked="0"/>
    </xf>
    <xf numFmtId="49" fontId="43" fillId="4" borderId="0" xfId="170" applyNumberFormat="1" applyFont="1" applyFill="1" applyBorder="1" applyAlignment="1" applyProtection="1">
      <alignment horizontal="left" indent="1"/>
      <protection locked="0"/>
    </xf>
    <xf numFmtId="165" fontId="43" fillId="4" borderId="0" xfId="170" applyFont="1" applyFill="1" applyBorder="1" applyAlignment="1" applyProtection="1">
      <alignment horizontal="left" indent="1"/>
      <protection locked="0"/>
    </xf>
    <xf numFmtId="0" fontId="31" fillId="2" borderId="0" xfId="193" applyFont="1" applyFill="1" applyAlignment="1" applyProtection="1">
      <alignment horizontal="center"/>
      <protection hidden="1"/>
    </xf>
    <xf numFmtId="0" fontId="42" fillId="4" borderId="0" xfId="193" applyFont="1" applyFill="1" applyAlignment="1" applyProtection="1">
      <alignment horizontal="left" indent="1"/>
      <protection locked="0"/>
    </xf>
    <xf numFmtId="2" fontId="43" fillId="4" borderId="0" xfId="170" applyNumberFormat="1" applyFont="1" applyFill="1" applyBorder="1" applyAlignment="1" applyProtection="1">
      <alignment horizontal="left" indent="1"/>
      <protection locked="0"/>
    </xf>
    <xf numFmtId="0" fontId="45" fillId="4" borderId="0" xfId="193" applyFont="1" applyFill="1" applyAlignment="1" applyProtection="1">
      <alignment vertical="center"/>
      <protection hidden="1"/>
    </xf>
    <xf numFmtId="0" fontId="31" fillId="4" borderId="0" xfId="193" applyFont="1" applyFill="1" applyAlignment="1" applyProtection="1">
      <alignment horizontal="left" vertical="center" indent="1"/>
      <protection hidden="1"/>
    </xf>
    <xf numFmtId="0" fontId="47" fillId="4" borderId="0" xfId="193" applyFont="1" applyFill="1" applyProtection="1">
      <protection hidden="1"/>
    </xf>
    <xf numFmtId="0" fontId="31" fillId="0" borderId="0" xfId="193" applyFont="1" applyAlignment="1" applyProtection="1">
      <alignment vertical="center"/>
      <protection hidden="1"/>
    </xf>
    <xf numFmtId="0" fontId="31" fillId="0" borderId="0" xfId="193" applyFont="1" applyAlignment="1" applyProtection="1">
      <alignment horizontal="left" vertical="center" indent="1"/>
      <protection hidden="1"/>
    </xf>
    <xf numFmtId="0" fontId="14" fillId="4" borderId="0" xfId="193" applyFont="1" applyFill="1" applyProtection="1">
      <protection hidden="1"/>
    </xf>
    <xf numFmtId="0" fontId="31" fillId="4" borderId="0" xfId="193" applyFont="1" applyFill="1" applyAlignment="1" applyProtection="1">
      <alignment horizontal="center"/>
      <protection hidden="1"/>
    </xf>
    <xf numFmtId="0" fontId="31" fillId="3" borderId="0" xfId="193" applyFont="1" applyFill="1" applyProtection="1">
      <protection hidden="1"/>
    </xf>
    <xf numFmtId="168" fontId="37" fillId="3" borderId="0" xfId="188" applyNumberFormat="1" applyFont="1" applyFill="1" applyAlignment="1" applyProtection="1">
      <alignment horizontal="center" vertical="center" wrapText="1"/>
      <protection hidden="1"/>
    </xf>
    <xf numFmtId="0" fontId="43" fillId="31" borderId="0" xfId="193" applyFont="1" applyFill="1" applyAlignment="1" applyProtection="1">
      <alignment horizontal="left" vertical="distributed" indent="1"/>
      <protection hidden="1"/>
    </xf>
    <xf numFmtId="10" fontId="31" fillId="29" borderId="10" xfId="4" applyNumberFormat="1" applyFont="1" applyFill="1" applyBorder="1" applyAlignment="1" applyProtection="1">
      <alignment horizontal="right" vertical="center" wrapText="1"/>
      <protection locked="0"/>
    </xf>
    <xf numFmtId="10" fontId="31" fillId="3" borderId="10" xfId="4" applyNumberFormat="1" applyFont="1" applyFill="1" applyBorder="1" applyAlignment="1" applyProtection="1">
      <alignment horizontal="right" vertical="center" wrapText="1"/>
      <protection locked="0"/>
    </xf>
    <xf numFmtId="10" fontId="31" fillId="29" borderId="55" xfId="4" applyNumberFormat="1" applyFont="1" applyFill="1" applyBorder="1" applyAlignment="1" applyProtection="1">
      <alignment horizontal="right" vertical="center" wrapText="1"/>
      <protection locked="0"/>
    </xf>
    <xf numFmtId="0" fontId="2" fillId="4" borderId="0" xfId="193" applyFont="1" applyFill="1" applyAlignment="1" applyProtection="1">
      <alignment horizontal="center"/>
      <protection hidden="1"/>
    </xf>
    <xf numFmtId="168" fontId="37" fillId="3" borderId="0" xfId="188" applyNumberFormat="1" applyFont="1" applyFill="1" applyProtection="1">
      <protection hidden="1"/>
    </xf>
    <xf numFmtId="14" fontId="31" fillId="29" borderId="10" xfId="193" applyNumberFormat="1" applyFont="1" applyFill="1" applyBorder="1" applyAlignment="1" applyProtection="1">
      <alignment horizontal="right" vertical="center" wrapText="1"/>
      <protection locked="0"/>
    </xf>
    <xf numFmtId="14" fontId="31" fillId="3" borderId="10" xfId="193" applyNumberFormat="1" applyFont="1" applyFill="1" applyBorder="1" applyAlignment="1" applyProtection="1">
      <alignment horizontal="right" vertical="center" wrapText="1"/>
      <protection locked="0"/>
    </xf>
    <xf numFmtId="168" fontId="47" fillId="3" borderId="0" xfId="188" applyNumberFormat="1" applyFont="1" applyFill="1" applyProtection="1">
      <protection hidden="1"/>
    </xf>
    <xf numFmtId="49" fontId="31" fillId="3" borderId="55" xfId="193" applyNumberFormat="1" applyFont="1" applyFill="1" applyBorder="1" applyAlignment="1" applyProtection="1">
      <alignment horizontal="left" vertical="center" wrapText="1"/>
      <protection locked="0"/>
    </xf>
    <xf numFmtId="14" fontId="31" fillId="3" borderId="55" xfId="193" applyNumberFormat="1" applyFont="1" applyFill="1" applyBorder="1" applyAlignment="1" applyProtection="1">
      <alignment horizontal="right" vertical="center" wrapText="1"/>
      <protection locked="0"/>
    </xf>
    <xf numFmtId="9" fontId="31" fillId="29" borderId="55" xfId="4" applyFont="1" applyFill="1" applyBorder="1" applyAlignment="1" applyProtection="1">
      <alignment horizontal="right" vertical="center" wrapText="1"/>
      <protection locked="0"/>
    </xf>
    <xf numFmtId="9" fontId="43" fillId="4" borderId="0" xfId="4" applyFont="1" applyFill="1" applyAlignment="1" applyProtection="1">
      <alignment horizontal="left" indent="1"/>
      <protection locked="0"/>
    </xf>
    <xf numFmtId="10" fontId="31" fillId="0" borderId="0" xfId="4" applyNumberFormat="1" applyFont="1" applyAlignment="1" applyProtection="1">
      <alignment horizontal="left" vertical="center" indent="1"/>
      <protection hidden="1"/>
    </xf>
    <xf numFmtId="0" fontId="48" fillId="4" borderId="0" xfId="193" applyFont="1" applyFill="1" applyProtection="1">
      <protection hidden="1"/>
    </xf>
    <xf numFmtId="169" fontId="31" fillId="4" borderId="0" xfId="3" applyNumberFormat="1" applyFont="1" applyFill="1" applyAlignment="1" applyProtection="1">
      <alignment horizontal="center" vertical="center" wrapText="1"/>
      <protection hidden="1"/>
    </xf>
    <xf numFmtId="0" fontId="49" fillId="0" borderId="0" xfId="220" applyFont="1"/>
    <xf numFmtId="0" fontId="49" fillId="4" borderId="0" xfId="220" applyFont="1" applyFill="1"/>
    <xf numFmtId="0" fontId="50" fillId="4" borderId="0" xfId="193" applyFont="1" applyFill="1" applyProtection="1">
      <protection hidden="1"/>
    </xf>
    <xf numFmtId="0" fontId="51" fillId="30" borderId="0" xfId="193" applyFont="1" applyFill="1" applyAlignment="1" applyProtection="1">
      <alignment vertical="top" wrapText="1"/>
      <protection hidden="1"/>
    </xf>
    <xf numFmtId="0" fontId="31" fillId="4" borderId="0" xfId="193" applyFont="1" applyFill="1" applyAlignment="1" applyProtection="1">
      <alignment horizontal="center" vertical="center" wrapText="1"/>
      <protection hidden="1"/>
    </xf>
    <xf numFmtId="1" fontId="39" fillId="29" borderId="35" xfId="220" applyNumberFormat="1" applyFont="1" applyFill="1" applyBorder="1" applyAlignment="1" applyProtection="1">
      <alignment horizontal="center" vertical="center" wrapText="1"/>
      <protection locked="0"/>
    </xf>
    <xf numFmtId="1" fontId="39" fillId="4" borderId="35" xfId="220" applyNumberFormat="1" applyFont="1" applyFill="1" applyBorder="1" applyAlignment="1" applyProtection="1">
      <alignment horizontal="center" vertical="center" wrapText="1"/>
      <protection locked="0"/>
    </xf>
    <xf numFmtId="1" fontId="39" fillId="4" borderId="36" xfId="220" applyNumberFormat="1" applyFont="1" applyFill="1" applyBorder="1" applyAlignment="1" applyProtection="1">
      <alignment horizontal="center" vertical="center" wrapText="1"/>
      <protection locked="0"/>
    </xf>
    <xf numFmtId="0" fontId="39" fillId="4" borderId="0" xfId="191" applyFont="1" applyFill="1" applyProtection="1">
      <protection hidden="1"/>
    </xf>
    <xf numFmtId="9" fontId="39" fillId="4" borderId="0" xfId="221" applyFont="1" applyFill="1" applyProtection="1">
      <protection hidden="1"/>
    </xf>
    <xf numFmtId="3" fontId="31" fillId="0" borderId="0" xfId="193" applyNumberFormat="1" applyFont="1" applyProtection="1">
      <protection hidden="1"/>
    </xf>
    <xf numFmtId="0" fontId="52" fillId="4" borderId="0" xfId="193" applyFont="1" applyFill="1" applyProtection="1">
      <protection hidden="1"/>
    </xf>
    <xf numFmtId="0" fontId="39" fillId="0" borderId="0" xfId="191" applyFont="1" applyProtection="1">
      <protection hidden="1"/>
    </xf>
    <xf numFmtId="9" fontId="39" fillId="0" borderId="0" xfId="221" applyFont="1" applyProtection="1">
      <protection hidden="1"/>
    </xf>
    <xf numFmtId="10" fontId="31" fillId="0" borderId="0" xfId="226" applyNumberFormat="1" applyFont="1" applyAlignment="1" applyProtection="1">
      <alignment horizontal="left" vertical="center" indent="1"/>
      <protection hidden="1"/>
    </xf>
    <xf numFmtId="0" fontId="49" fillId="0" borderId="0" xfId="222" applyFont="1"/>
    <xf numFmtId="0" fontId="31" fillId="4" borderId="0" xfId="193" applyFont="1" applyFill="1" applyProtection="1">
      <protection locked="0" hidden="1"/>
    </xf>
    <xf numFmtId="0" fontId="53" fillId="4" borderId="0" xfId="193" applyFont="1" applyFill="1" applyProtection="1">
      <protection hidden="1"/>
    </xf>
    <xf numFmtId="168" fontId="54" fillId="3" borderId="0" xfId="188" applyNumberFormat="1" applyFont="1" applyFill="1" applyProtection="1">
      <protection hidden="1"/>
    </xf>
    <xf numFmtId="0" fontId="31" fillId="0" borderId="0" xfId="193" applyFont="1" applyAlignment="1" applyProtection="1">
      <alignment wrapText="1"/>
      <protection hidden="1"/>
    </xf>
    <xf numFmtId="0" fontId="5" fillId="0" borderId="0" xfId="225" applyFont="1" applyProtection="1">
      <protection hidden="1"/>
    </xf>
    <xf numFmtId="9" fontId="2" fillId="29" borderId="35" xfId="4" applyFont="1" applyFill="1" applyBorder="1" applyAlignment="1" applyProtection="1">
      <alignment horizontal="center" vertical="center" wrapText="1"/>
      <protection locked="0"/>
    </xf>
    <xf numFmtId="9" fontId="2" fillId="4" borderId="35" xfId="4" applyFont="1" applyFill="1" applyBorder="1" applyAlignment="1" applyProtection="1">
      <alignment horizontal="center" vertical="center" wrapText="1"/>
      <protection locked="0"/>
    </xf>
    <xf numFmtId="0" fontId="5" fillId="4" borderId="0" xfId="0" applyFont="1" applyFill="1" applyProtection="1">
      <protection hidden="1"/>
    </xf>
    <xf numFmtId="0" fontId="5" fillId="0" borderId="0" xfId="0" applyFont="1" applyProtection="1">
      <protection hidden="1"/>
    </xf>
    <xf numFmtId="9" fontId="2" fillId="4" borderId="25" xfId="4" applyFont="1" applyFill="1" applyBorder="1" applyAlignment="1" applyProtection="1">
      <alignment horizontal="center" vertical="center" wrapText="1"/>
      <protection locked="0"/>
    </xf>
    <xf numFmtId="0" fontId="0" fillId="4" borderId="0" xfId="0" applyFill="1" applyBorder="1" applyProtection="1">
      <protection hidden="1"/>
    </xf>
    <xf numFmtId="0" fontId="0" fillId="4" borderId="0" xfId="0" applyFill="1" applyBorder="1" applyAlignment="1" applyProtection="1">
      <alignment horizontal="right"/>
      <protection hidden="1"/>
    </xf>
    <xf numFmtId="14" fontId="0" fillId="4" borderId="0" xfId="0" applyNumberFormat="1" applyFill="1" applyBorder="1" applyProtection="1">
      <protection hidden="1"/>
    </xf>
    <xf numFmtId="174" fontId="0" fillId="4" borderId="0" xfId="0" applyNumberFormat="1" applyFill="1" applyBorder="1" applyProtection="1">
      <protection hidden="1"/>
    </xf>
    <xf numFmtId="0" fontId="0" fillId="4" borderId="0" xfId="0" applyNumberFormat="1" applyFill="1" applyBorder="1" applyProtection="1">
      <protection hidden="1"/>
    </xf>
    <xf numFmtId="166" fontId="36" fillId="4" borderId="36" xfId="4" applyNumberFormat="1" applyFont="1" applyFill="1" applyBorder="1" applyAlignment="1" applyProtection="1">
      <alignment horizontal="left" vertical="center" wrapText="1" indent="1"/>
      <protection hidden="1"/>
    </xf>
    <xf numFmtId="166" fontId="36" fillId="4" borderId="42" xfId="4" applyNumberFormat="1" applyFont="1" applyFill="1" applyBorder="1" applyAlignment="1" applyProtection="1">
      <alignment horizontal="left" vertical="center" wrapText="1" indent="1"/>
      <protection hidden="1"/>
    </xf>
    <xf numFmtId="0" fontId="32" fillId="30" borderId="0" xfId="193" applyFont="1" applyFill="1" applyBorder="1" applyAlignment="1" applyProtection="1">
      <alignment horizontal="left" vertical="center" wrapText="1"/>
      <protection hidden="1"/>
    </xf>
    <xf numFmtId="175" fontId="31" fillId="4" borderId="0" xfId="193" applyNumberFormat="1" applyFont="1" applyFill="1" applyProtection="1">
      <protection locked="0"/>
    </xf>
    <xf numFmtId="175" fontId="31" fillId="4" borderId="0" xfId="188" applyNumberFormat="1" applyFont="1" applyFill="1" applyProtection="1">
      <protection locked="0"/>
    </xf>
    <xf numFmtId="175" fontId="31" fillId="3" borderId="0" xfId="188" applyNumberFormat="1" applyFont="1" applyFill="1" applyProtection="1">
      <protection locked="0"/>
    </xf>
    <xf numFmtId="175" fontId="31" fillId="0" borderId="0" xfId="193" applyNumberFormat="1" applyFont="1" applyProtection="1">
      <protection locked="0"/>
    </xf>
    <xf numFmtId="175" fontId="31" fillId="0" borderId="0" xfId="193" applyNumberFormat="1" applyFont="1" applyAlignment="1" applyProtection="1">
      <alignment horizontal="left" vertical="center" indent="1"/>
      <protection locked="0"/>
    </xf>
    <xf numFmtId="0" fontId="32" fillId="30" borderId="0" xfId="193" applyFont="1" applyFill="1" applyAlignment="1" applyProtection="1">
      <alignment vertical="center" wrapText="1"/>
      <protection hidden="1"/>
    </xf>
    <xf numFmtId="49" fontId="36" fillId="29" borderId="34" xfId="193" applyNumberFormat="1" applyFont="1" applyFill="1" applyBorder="1" applyAlignment="1" applyProtection="1">
      <alignment vertical="center" wrapText="1"/>
      <protection locked="0"/>
    </xf>
    <xf numFmtId="14" fontId="36" fillId="3" borderId="35" xfId="193" applyNumberFormat="1" applyFont="1" applyFill="1" applyBorder="1" applyAlignment="1" applyProtection="1">
      <alignment vertical="center" wrapText="1"/>
      <protection locked="0"/>
    </xf>
    <xf numFmtId="49" fontId="36" fillId="29" borderId="35" xfId="193" applyNumberFormat="1" applyFont="1" applyFill="1" applyBorder="1" applyAlignment="1" applyProtection="1">
      <alignment vertical="center" wrapText="1"/>
      <protection locked="0"/>
    </xf>
    <xf numFmtId="0" fontId="34" fillId="5" borderId="78" xfId="193" applyNumberFormat="1" applyFont="1" applyFill="1" applyBorder="1" applyAlignment="1" applyProtection="1">
      <alignment horizontal="center" vertical="center" wrapText="1"/>
      <protection hidden="1"/>
    </xf>
    <xf numFmtId="9" fontId="2" fillId="29" borderId="25" xfId="4" applyFont="1" applyFill="1" applyBorder="1" applyAlignment="1" applyProtection="1">
      <alignment horizontal="center" vertical="center" wrapText="1"/>
      <protection locked="0"/>
    </xf>
    <xf numFmtId="3" fontId="36" fillId="4" borderId="46" xfId="220" applyNumberFormat="1" applyFont="1" applyFill="1" applyBorder="1" applyAlignment="1" applyProtection="1">
      <alignment horizontal="center" vertical="center"/>
      <protection locked="0"/>
    </xf>
    <xf numFmtId="3" fontId="36" fillId="29" borderId="46" xfId="220" applyNumberFormat="1" applyFont="1" applyFill="1" applyBorder="1" applyAlignment="1" applyProtection="1">
      <alignment horizontal="center" vertical="center"/>
      <protection locked="0"/>
    </xf>
    <xf numFmtId="166" fontId="38" fillId="29" borderId="32" xfId="4" applyNumberFormat="1" applyFont="1" applyFill="1" applyBorder="1" applyAlignment="1" applyProtection="1">
      <alignment horizontal="center" vertical="center"/>
      <protection hidden="1"/>
    </xf>
    <xf numFmtId="166" fontId="38" fillId="4" borderId="35" xfId="4" applyNumberFormat="1" applyFont="1" applyFill="1" applyBorder="1" applyAlignment="1" applyProtection="1">
      <alignment horizontal="center" vertical="center"/>
      <protection hidden="1"/>
    </xf>
    <xf numFmtId="166" fontId="38" fillId="29" borderId="35" xfId="4" applyNumberFormat="1" applyFont="1" applyFill="1" applyBorder="1" applyAlignment="1" applyProtection="1">
      <alignment horizontal="center" vertical="center"/>
      <protection hidden="1"/>
    </xf>
    <xf numFmtId="49" fontId="0" fillId="4" borderId="0" xfId="227" applyNumberFormat="1" applyFont="1" applyFill="1" applyBorder="1" applyAlignment="1" applyProtection="1">
      <alignment horizontal="right"/>
      <protection hidden="1"/>
    </xf>
    <xf numFmtId="15" fontId="0" fillId="4" borderId="0" xfId="0" quotePrefix="1" applyNumberFormat="1" applyFill="1" applyAlignment="1" applyProtection="1">
      <alignment horizontal="right"/>
      <protection hidden="1"/>
    </xf>
    <xf numFmtId="175" fontId="31" fillId="4" borderId="0" xfId="193" applyNumberFormat="1" applyFont="1" applyFill="1" applyAlignment="1" applyProtection="1">
      <alignment horizontal="left" vertical="center" indent="1"/>
    </xf>
    <xf numFmtId="175" fontId="31" fillId="4" borderId="0" xfId="193" applyNumberFormat="1" applyFont="1" applyFill="1" applyProtection="1"/>
    <xf numFmtId="175" fontId="45" fillId="4" borderId="0" xfId="193" applyNumberFormat="1" applyFont="1" applyFill="1" applyAlignment="1" applyProtection="1">
      <alignment vertical="center"/>
    </xf>
    <xf numFmtId="175" fontId="30" fillId="4" borderId="0" xfId="193" applyNumberFormat="1" applyFont="1" applyFill="1" applyAlignment="1" applyProtection="1">
      <alignment vertical="center"/>
    </xf>
    <xf numFmtId="3" fontId="36" fillId="29" borderId="31" xfId="220" applyNumberFormat="1" applyFont="1" applyFill="1" applyBorder="1" applyAlignment="1" applyProtection="1">
      <alignment horizontal="center" vertical="center"/>
      <protection locked="0"/>
    </xf>
    <xf numFmtId="3" fontId="36" fillId="29" borderId="32" xfId="220" applyNumberFormat="1" applyFont="1" applyFill="1" applyBorder="1" applyAlignment="1" applyProtection="1">
      <alignment horizontal="center" vertical="center"/>
      <protection locked="0"/>
    </xf>
    <xf numFmtId="1" fontId="2" fillId="4" borderId="25" xfId="4" applyNumberFormat="1" applyFont="1" applyFill="1" applyBorder="1" applyAlignment="1" applyProtection="1">
      <alignment horizontal="center" vertical="center" wrapText="1"/>
      <protection locked="0"/>
    </xf>
    <xf numFmtId="2" fontId="36" fillId="3" borderId="35" xfId="193" applyNumberFormat="1" applyFont="1" applyFill="1" applyBorder="1" applyAlignment="1" applyProtection="1">
      <alignment vertical="center" wrapText="1"/>
      <protection locked="0"/>
    </xf>
    <xf numFmtId="2" fontId="36" fillId="29" borderId="35" xfId="193" applyNumberFormat="1" applyFont="1" applyFill="1" applyBorder="1" applyAlignment="1" applyProtection="1">
      <alignment vertical="center" wrapText="1"/>
      <protection locked="0"/>
    </xf>
    <xf numFmtId="14" fontId="36" fillId="3" borderId="25" xfId="193" applyNumberFormat="1" applyFont="1" applyFill="1" applyBorder="1" applyAlignment="1" applyProtection="1">
      <alignment vertical="center" wrapText="1"/>
      <protection locked="0"/>
    </xf>
    <xf numFmtId="49" fontId="36" fillId="3" borderId="35" xfId="193" applyNumberFormat="1" applyFont="1" applyFill="1" applyBorder="1" applyAlignment="1" applyProtection="1">
      <alignment vertical="center" wrapText="1"/>
      <protection locked="0"/>
    </xf>
    <xf numFmtId="2" fontId="36" fillId="3" borderId="36" xfId="193" applyNumberFormat="1" applyFont="1" applyFill="1" applyBorder="1" applyAlignment="1" applyProtection="1">
      <alignment vertical="center" wrapText="1"/>
      <protection locked="0"/>
    </xf>
    <xf numFmtId="10" fontId="36" fillId="4" borderId="36" xfId="220" applyNumberFormat="1" applyFont="1" applyFill="1" applyBorder="1" applyAlignment="1" applyProtection="1">
      <alignment horizontal="center" vertical="center"/>
      <protection locked="0"/>
    </xf>
    <xf numFmtId="9" fontId="36" fillId="4" borderId="42" xfId="4" applyFont="1" applyFill="1" applyBorder="1" applyAlignment="1" applyProtection="1">
      <alignment horizontal="center" vertical="center"/>
      <protection locked="0"/>
    </xf>
    <xf numFmtId="9" fontId="36" fillId="4" borderId="36" xfId="4" applyFont="1" applyFill="1" applyBorder="1" applyAlignment="1" applyProtection="1">
      <alignment horizontal="center" vertical="center"/>
      <protection locked="0"/>
    </xf>
    <xf numFmtId="9" fontId="2" fillId="4" borderId="40" xfId="4" applyFont="1" applyFill="1" applyBorder="1" applyAlignment="1" applyProtection="1">
      <alignment horizontal="center" vertical="center"/>
      <protection locked="0"/>
    </xf>
    <xf numFmtId="9" fontId="36" fillId="29" borderId="35" xfId="4" applyFont="1" applyFill="1" applyBorder="1" applyAlignment="1" applyProtection="1">
      <alignment horizontal="center" vertical="center"/>
      <protection locked="0"/>
    </xf>
    <xf numFmtId="9" fontId="36" fillId="29" borderId="48" xfId="4" applyFont="1" applyFill="1" applyBorder="1" applyAlignment="1" applyProtection="1">
      <alignment horizontal="center" vertical="center"/>
      <protection locked="0"/>
    </xf>
    <xf numFmtId="2" fontId="2" fillId="4" borderId="40" xfId="220" applyNumberFormat="1" applyFont="1" applyFill="1" applyBorder="1" applyAlignment="1" applyProtection="1">
      <alignment horizontal="center" vertical="center"/>
      <protection locked="0"/>
    </xf>
    <xf numFmtId="49" fontId="2" fillId="29" borderId="40" xfId="220" applyNumberFormat="1" applyFont="1" applyFill="1" applyBorder="1" applyAlignment="1" applyProtection="1">
      <alignment horizontal="center" vertical="center"/>
      <protection locked="0"/>
    </xf>
    <xf numFmtId="49" fontId="36" fillId="4" borderId="35" xfId="226" applyNumberFormat="1" applyFont="1" applyFill="1" applyBorder="1" applyAlignment="1" applyProtection="1">
      <alignment horizontal="center" vertical="center" wrapText="1"/>
      <protection locked="0"/>
    </xf>
    <xf numFmtId="49" fontId="36" fillId="29" borderId="35" xfId="226" applyNumberFormat="1" applyFont="1" applyFill="1" applyBorder="1" applyAlignment="1" applyProtection="1">
      <alignment horizontal="center" vertical="center" wrapText="1"/>
      <protection locked="0"/>
    </xf>
    <xf numFmtId="49" fontId="36" fillId="4" borderId="36" xfId="226" applyNumberFormat="1" applyFont="1" applyFill="1" applyBorder="1" applyAlignment="1" applyProtection="1">
      <alignment horizontal="center" vertical="center" wrapText="1"/>
      <protection locked="0"/>
    </xf>
    <xf numFmtId="49" fontId="36" fillId="4" borderId="48" xfId="226" applyNumberFormat="1" applyFont="1" applyFill="1" applyBorder="1" applyAlignment="1" applyProtection="1">
      <alignment horizontal="center" vertical="center" wrapText="1"/>
      <protection locked="0"/>
    </xf>
    <xf numFmtId="49" fontId="36" fillId="29" borderId="48" xfId="226" applyNumberFormat="1" applyFont="1" applyFill="1" applyBorder="1" applyAlignment="1" applyProtection="1">
      <alignment horizontal="center" vertical="center" wrapText="1"/>
      <protection locked="0"/>
    </xf>
    <xf numFmtId="49" fontId="36" fillId="4" borderId="42" xfId="226" applyNumberFormat="1" applyFont="1" applyFill="1" applyBorder="1" applyAlignment="1" applyProtection="1">
      <alignment horizontal="center" vertical="center" wrapText="1"/>
      <protection locked="0"/>
    </xf>
    <xf numFmtId="2" fontId="2" fillId="4" borderId="40" xfId="224" applyNumberFormat="1" applyFont="1" applyFill="1" applyBorder="1" applyAlignment="1" applyProtection="1">
      <alignment horizontal="center" vertical="center"/>
      <protection locked="0"/>
    </xf>
    <xf numFmtId="2" fontId="2" fillId="29" borderId="40" xfId="224" applyNumberFormat="1" applyFont="1" applyFill="1" applyBorder="1" applyAlignment="1" applyProtection="1">
      <alignment horizontal="center" vertical="center"/>
      <protection locked="0"/>
    </xf>
    <xf numFmtId="2" fontId="2" fillId="4" borderId="37" xfId="224" applyNumberFormat="1" applyFont="1" applyFill="1" applyBorder="1" applyAlignment="1" applyProtection="1">
      <alignment horizontal="center" vertical="center"/>
      <protection locked="0"/>
    </xf>
    <xf numFmtId="14" fontId="34" fillId="5" borderId="44" xfId="193" applyNumberFormat="1" applyFont="1" applyFill="1" applyBorder="1" applyAlignment="1" applyProtection="1">
      <alignment horizontal="center" vertical="center" wrapText="1"/>
      <protection hidden="1"/>
    </xf>
    <xf numFmtId="1" fontId="2" fillId="29" borderId="25" xfId="220" applyNumberFormat="1" applyFont="1" applyFill="1" applyBorder="1" applyAlignment="1" applyProtection="1">
      <alignment horizontal="center" vertical="center" wrapText="1"/>
      <protection locked="0"/>
    </xf>
    <xf numFmtId="1" fontId="2" fillId="4" borderId="25" xfId="220" applyNumberFormat="1" applyFont="1" applyFill="1" applyBorder="1" applyAlignment="1" applyProtection="1">
      <alignment horizontal="center" vertical="center" wrapText="1"/>
      <protection locked="0"/>
    </xf>
    <xf numFmtId="1" fontId="2" fillId="29" borderId="40" xfId="220" applyNumberFormat="1" applyFont="1" applyFill="1" applyBorder="1" applyAlignment="1" applyProtection="1">
      <alignment horizontal="center" vertical="center"/>
      <protection locked="0"/>
    </xf>
    <xf numFmtId="14" fontId="34" fillId="5" borderId="79" xfId="193" applyNumberFormat="1" applyFont="1" applyFill="1" applyBorder="1" applyAlignment="1" applyProtection="1">
      <alignment horizontal="center" vertical="center" wrapText="1"/>
      <protection hidden="1"/>
    </xf>
    <xf numFmtId="0" fontId="34" fillId="5" borderId="80" xfId="193" applyNumberFormat="1" applyFont="1" applyFill="1" applyBorder="1" applyAlignment="1" applyProtection="1">
      <alignment horizontal="center" vertical="center" wrapText="1"/>
      <protection hidden="1"/>
    </xf>
    <xf numFmtId="1" fontId="2" fillId="4" borderId="21" xfId="220" applyNumberFormat="1" applyFont="1" applyFill="1" applyBorder="1" applyAlignment="1" applyProtection="1">
      <alignment horizontal="center" vertical="center"/>
      <protection locked="0"/>
    </xf>
    <xf numFmtId="14" fontId="34" fillId="5" borderId="81" xfId="193" applyNumberFormat="1" applyFont="1" applyFill="1" applyBorder="1" applyAlignment="1" applyProtection="1">
      <alignment horizontal="center" vertical="center" wrapText="1"/>
      <protection hidden="1"/>
    </xf>
    <xf numFmtId="3" fontId="36" fillId="33" borderId="35" xfId="193" applyNumberFormat="1" applyFont="1" applyFill="1" applyBorder="1" applyAlignment="1" applyProtection="1">
      <alignment horizontal="right" vertical="center" indent="2"/>
    </xf>
    <xf numFmtId="3" fontId="36" fillId="33" borderId="36" xfId="193" applyNumberFormat="1" applyFont="1" applyFill="1" applyBorder="1" applyAlignment="1" applyProtection="1">
      <alignment horizontal="right" vertical="center" indent="2"/>
    </xf>
    <xf numFmtId="1" fontId="2" fillId="4" borderId="35" xfId="4" applyNumberFormat="1" applyFont="1" applyFill="1" applyBorder="1" applyAlignment="1" applyProtection="1">
      <alignment horizontal="center" vertical="center" wrapText="1"/>
      <protection locked="0"/>
    </xf>
    <xf numFmtId="0" fontId="32" fillId="30" borderId="41" xfId="193" applyFont="1" applyFill="1" applyBorder="1" applyAlignment="1" applyProtection="1">
      <alignment horizontal="left" vertical="center" wrapText="1"/>
      <protection hidden="1"/>
    </xf>
    <xf numFmtId="0" fontId="36" fillId="0" borderId="41" xfId="0" applyFont="1" applyBorder="1" applyAlignment="1">
      <alignment horizontal="left" vertical="center" wrapText="1"/>
    </xf>
    <xf numFmtId="0" fontId="32" fillId="30" borderId="0" xfId="193" applyFont="1" applyFill="1" applyAlignment="1" applyProtection="1">
      <alignment horizontal="left" vertical="center" wrapText="1"/>
      <protection hidden="1"/>
    </xf>
    <xf numFmtId="0" fontId="32" fillId="30" borderId="14" xfId="193" applyFont="1" applyFill="1" applyBorder="1" applyAlignment="1" applyProtection="1">
      <alignment horizontal="left" vertical="center" wrapText="1"/>
      <protection hidden="1"/>
    </xf>
    <xf numFmtId="0" fontId="32" fillId="30" borderId="0" xfId="193" applyFont="1" applyFill="1" applyBorder="1" applyAlignment="1" applyProtection="1">
      <alignment horizontal="left" vertical="center" wrapText="1"/>
      <protection hidden="1"/>
    </xf>
    <xf numFmtId="0" fontId="48" fillId="4" borderId="0" xfId="193" applyFont="1" applyFill="1" applyAlignment="1" applyProtection="1">
      <alignment horizontal="left" vertical="center"/>
      <protection hidden="1"/>
    </xf>
    <xf numFmtId="0" fontId="52" fillId="4" borderId="0" xfId="193" applyFont="1" applyFill="1" applyAlignment="1" applyProtection="1">
      <protection hidden="1"/>
    </xf>
    <xf numFmtId="0" fontId="32" fillId="28" borderId="0" xfId="193" applyFont="1" applyFill="1" applyAlignment="1" applyProtection="1">
      <alignment horizontal="left" vertical="center" wrapText="1"/>
      <protection hidden="1"/>
    </xf>
    <xf numFmtId="14" fontId="34" fillId="5" borderId="50" xfId="193" applyNumberFormat="1" applyFont="1" applyFill="1" applyBorder="1" applyAlignment="1" applyProtection="1">
      <alignment horizontal="center" vertical="center" wrapText="1"/>
      <protection hidden="1"/>
    </xf>
    <xf numFmtId="14" fontId="34" fillId="5" borderId="44" xfId="193" applyNumberFormat="1" applyFont="1" applyFill="1" applyBorder="1" applyAlignment="1" applyProtection="1">
      <alignment horizontal="center" vertical="center" wrapText="1"/>
      <protection hidden="1"/>
    </xf>
    <xf numFmtId="14" fontId="34" fillId="5" borderId="49" xfId="193" applyNumberFormat="1" applyFont="1" applyFill="1" applyBorder="1" applyAlignment="1" applyProtection="1">
      <alignment horizontal="center" vertical="center" wrapText="1"/>
      <protection hidden="1"/>
    </xf>
    <xf numFmtId="169" fontId="35" fillId="4" borderId="39" xfId="3" applyNumberFormat="1" applyFont="1" applyFill="1" applyBorder="1" applyAlignment="1" applyProtection="1">
      <alignment horizontal="left" vertical="center" wrapText="1"/>
      <protection hidden="1"/>
    </xf>
    <xf numFmtId="0" fontId="32" fillId="30" borderId="66" xfId="193" applyFont="1" applyFill="1" applyBorder="1" applyAlignment="1" applyProtection="1">
      <alignment horizontal="left" vertical="center" wrapText="1"/>
      <protection hidden="1"/>
    </xf>
    <xf numFmtId="1" fontId="34" fillId="5" borderId="54" xfId="193" applyNumberFormat="1" applyFont="1" applyFill="1" applyBorder="1" applyAlignment="1" applyProtection="1">
      <alignment horizontal="center" vertical="center" wrapText="1"/>
      <protection hidden="1"/>
    </xf>
    <xf numFmtId="1" fontId="34" fillId="5" borderId="65" xfId="193" applyNumberFormat="1" applyFont="1" applyFill="1" applyBorder="1" applyAlignment="1" applyProtection="1">
      <alignment horizontal="center" vertical="center" wrapText="1"/>
      <protection hidden="1"/>
    </xf>
    <xf numFmtId="1" fontId="34" fillId="5" borderId="45" xfId="193" applyNumberFormat="1" applyFont="1" applyFill="1" applyBorder="1" applyAlignment="1" applyProtection="1">
      <alignment horizontal="center" vertical="center" wrapText="1"/>
      <protection hidden="1"/>
    </xf>
    <xf numFmtId="0" fontId="35" fillId="4" borderId="0" xfId="193" applyFont="1" applyFill="1" applyAlignment="1" applyProtection="1">
      <alignment vertical="center" wrapText="1"/>
      <protection hidden="1"/>
    </xf>
    <xf numFmtId="0" fontId="41" fillId="0" borderId="0" xfId="0" applyFont="1" applyAlignment="1">
      <alignment wrapText="1"/>
    </xf>
    <xf numFmtId="0" fontId="30" fillId="4" borderId="0" xfId="193" applyFont="1" applyFill="1" applyAlignment="1" applyProtection="1">
      <alignment vertical="center"/>
      <protection hidden="1"/>
    </xf>
    <xf numFmtId="0" fontId="5" fillId="0" borderId="0" xfId="0" applyFont="1" applyAlignment="1"/>
    <xf numFmtId="169" fontId="35" fillId="4" borderId="0" xfId="3" applyNumberFormat="1" applyFont="1" applyFill="1" applyAlignment="1" applyProtection="1">
      <alignment horizontal="left" vertical="center" wrapText="1"/>
      <protection hidden="1"/>
    </xf>
    <xf numFmtId="0" fontId="41" fillId="0" borderId="0" xfId="0" applyFont="1" applyAlignment="1">
      <alignment horizontal="left" vertical="center" wrapText="1"/>
    </xf>
    <xf numFmtId="14" fontId="34" fillId="5" borderId="63" xfId="193" applyNumberFormat="1" applyFont="1" applyFill="1" applyBorder="1" applyAlignment="1" applyProtection="1">
      <alignment horizontal="center" vertical="center" wrapText="1"/>
      <protection hidden="1"/>
    </xf>
    <xf numFmtId="14" fontId="34" fillId="5" borderId="64" xfId="193" applyNumberFormat="1" applyFont="1" applyFill="1" applyBorder="1" applyAlignment="1" applyProtection="1">
      <alignment horizontal="center" vertical="center" wrapText="1"/>
      <protection hidden="1"/>
    </xf>
    <xf numFmtId="0" fontId="46" fillId="30" borderId="41" xfId="193" applyFont="1" applyFill="1" applyBorder="1" applyAlignment="1" applyProtection="1">
      <alignment horizontal="left" vertical="center" wrapText="1"/>
      <protection hidden="1"/>
    </xf>
  </cellXfs>
  <cellStyles count="228">
    <cellStyle name="_x000a_bidires=100_x000d_" xfId="10" xr:uid="{00000000-0005-0000-0000-000000000000}"/>
    <cellStyle name="_PineBridge Europe Small Companies Fund - Q4 10 Holdings Data" xfId="11" xr:uid="{00000000-0005-0000-0000-000001000000}"/>
    <cellStyle name="=C:\WINNT35\SYSTEM32\COMMAND.COM" xfId="12" xr:uid="{00000000-0005-0000-0000-000002000000}"/>
    <cellStyle name="=C:\WINNT35\SYSTEM32\COMMAND.COM 2" xfId="1" xr:uid="{00000000-0005-0000-0000-000003000000}"/>
    <cellStyle name="=C:\WINNT35\SYSTEM32\COMMAND.COM_Questionnaire" xfId="2" xr:uid="{00000000-0005-0000-0000-000004000000}"/>
    <cellStyle name="20 % - Accent1" xfId="13" xr:uid="{00000000-0005-0000-0000-000005000000}"/>
    <cellStyle name="20 % - Accent2" xfId="14" xr:uid="{00000000-0005-0000-0000-000006000000}"/>
    <cellStyle name="20 % - Accent3" xfId="15" xr:uid="{00000000-0005-0000-0000-000007000000}"/>
    <cellStyle name="20 % - Accent4" xfId="16" xr:uid="{00000000-0005-0000-0000-000008000000}"/>
    <cellStyle name="20 % - Accent5" xfId="17" xr:uid="{00000000-0005-0000-0000-000009000000}"/>
    <cellStyle name="20 % - Accent6" xfId="18" xr:uid="{00000000-0005-0000-0000-00000A000000}"/>
    <cellStyle name="20% - Accent1" xfId="19" xr:uid="{00000000-0005-0000-0000-00000B000000}"/>
    <cellStyle name="20% - Accent2" xfId="20" xr:uid="{00000000-0005-0000-0000-00000C000000}"/>
    <cellStyle name="20% - Accent3" xfId="21" xr:uid="{00000000-0005-0000-0000-00000D000000}"/>
    <cellStyle name="20% - Accent4" xfId="22" xr:uid="{00000000-0005-0000-0000-00000E000000}"/>
    <cellStyle name="20% - Accent5" xfId="23" xr:uid="{00000000-0005-0000-0000-00000F000000}"/>
    <cellStyle name="20% - Accent6" xfId="24" xr:uid="{00000000-0005-0000-0000-000010000000}"/>
    <cellStyle name="20% - Akzent1" xfId="25" xr:uid="{00000000-0005-0000-0000-000011000000}"/>
    <cellStyle name="20% - Akzent2" xfId="26" xr:uid="{00000000-0005-0000-0000-000012000000}"/>
    <cellStyle name="20% - Akzent3" xfId="27" xr:uid="{00000000-0005-0000-0000-000013000000}"/>
    <cellStyle name="20% - Akzent4" xfId="28" xr:uid="{00000000-0005-0000-0000-000014000000}"/>
    <cellStyle name="20% - Akzent5" xfId="29" xr:uid="{00000000-0005-0000-0000-000015000000}"/>
    <cellStyle name="20% - Akzent6" xfId="30" xr:uid="{00000000-0005-0000-0000-000016000000}"/>
    <cellStyle name="20% - Colore 1" xfId="31" xr:uid="{00000000-0005-0000-0000-000017000000}"/>
    <cellStyle name="20% - Colore 2" xfId="32" xr:uid="{00000000-0005-0000-0000-000018000000}"/>
    <cellStyle name="20% - Colore 3" xfId="33" xr:uid="{00000000-0005-0000-0000-000019000000}"/>
    <cellStyle name="20% - Colore 4" xfId="34" xr:uid="{00000000-0005-0000-0000-00001A000000}"/>
    <cellStyle name="20% - Colore 5" xfId="35" xr:uid="{00000000-0005-0000-0000-00001B000000}"/>
    <cellStyle name="20% - Colore 6" xfId="36" xr:uid="{00000000-0005-0000-0000-00001C000000}"/>
    <cellStyle name="40 % - Accent1" xfId="37" xr:uid="{00000000-0005-0000-0000-00001D000000}"/>
    <cellStyle name="40 % - Accent2" xfId="38" xr:uid="{00000000-0005-0000-0000-00001E000000}"/>
    <cellStyle name="40 % - Accent3" xfId="39" xr:uid="{00000000-0005-0000-0000-00001F000000}"/>
    <cellStyle name="40 % - Accent4" xfId="40" xr:uid="{00000000-0005-0000-0000-000020000000}"/>
    <cellStyle name="40 % - Accent5" xfId="41" xr:uid="{00000000-0005-0000-0000-000021000000}"/>
    <cellStyle name="40 % - Accent6" xfId="42" xr:uid="{00000000-0005-0000-0000-000022000000}"/>
    <cellStyle name="40% - Accent1" xfId="43" xr:uid="{00000000-0005-0000-0000-000023000000}"/>
    <cellStyle name="40% - Accent2" xfId="44" xr:uid="{00000000-0005-0000-0000-000024000000}"/>
    <cellStyle name="40% - Accent3" xfId="45" xr:uid="{00000000-0005-0000-0000-000025000000}"/>
    <cellStyle name="40% - Accent4" xfId="46" xr:uid="{00000000-0005-0000-0000-000026000000}"/>
    <cellStyle name="40% - Accent5" xfId="47" xr:uid="{00000000-0005-0000-0000-000027000000}"/>
    <cellStyle name="40% - Accent6" xfId="48" xr:uid="{00000000-0005-0000-0000-000028000000}"/>
    <cellStyle name="40% - Akzent1" xfId="49" xr:uid="{00000000-0005-0000-0000-000029000000}"/>
    <cellStyle name="40% - Akzent2" xfId="50" xr:uid="{00000000-0005-0000-0000-00002A000000}"/>
    <cellStyle name="40% - Akzent3" xfId="51" xr:uid="{00000000-0005-0000-0000-00002B000000}"/>
    <cellStyle name="40% - Akzent4" xfId="52" xr:uid="{00000000-0005-0000-0000-00002C000000}"/>
    <cellStyle name="40% - Akzent5" xfId="53" xr:uid="{00000000-0005-0000-0000-00002D000000}"/>
    <cellStyle name="40% - Akzent6" xfId="54" xr:uid="{00000000-0005-0000-0000-00002E000000}"/>
    <cellStyle name="40% - Colore 1" xfId="55" xr:uid="{00000000-0005-0000-0000-00002F000000}"/>
    <cellStyle name="40% - Colore 2" xfId="56" xr:uid="{00000000-0005-0000-0000-000030000000}"/>
    <cellStyle name="40% - Colore 3" xfId="57" xr:uid="{00000000-0005-0000-0000-000031000000}"/>
    <cellStyle name="40% - Colore 4" xfId="58" xr:uid="{00000000-0005-0000-0000-000032000000}"/>
    <cellStyle name="40% - Colore 5" xfId="59" xr:uid="{00000000-0005-0000-0000-000033000000}"/>
    <cellStyle name="40% - Colore 6" xfId="60" xr:uid="{00000000-0005-0000-0000-000034000000}"/>
    <cellStyle name="60 % - Accent1" xfId="61" xr:uid="{00000000-0005-0000-0000-000035000000}"/>
    <cellStyle name="60 % - Accent2" xfId="62" xr:uid="{00000000-0005-0000-0000-000036000000}"/>
    <cellStyle name="60 % - Accent3" xfId="63" xr:uid="{00000000-0005-0000-0000-000037000000}"/>
    <cellStyle name="60 % - Accent4" xfId="64" xr:uid="{00000000-0005-0000-0000-000038000000}"/>
    <cellStyle name="60 % - Accent5" xfId="65" xr:uid="{00000000-0005-0000-0000-000039000000}"/>
    <cellStyle name="60 % - Accent6" xfId="66" xr:uid="{00000000-0005-0000-0000-00003A000000}"/>
    <cellStyle name="60% - Accent1" xfId="67" xr:uid="{00000000-0005-0000-0000-00003B000000}"/>
    <cellStyle name="60% - Accent2" xfId="68" xr:uid="{00000000-0005-0000-0000-00003C000000}"/>
    <cellStyle name="60% - Accent3" xfId="69" xr:uid="{00000000-0005-0000-0000-00003D000000}"/>
    <cellStyle name="60% - Accent4" xfId="70" xr:uid="{00000000-0005-0000-0000-00003E000000}"/>
    <cellStyle name="60% - Accent5" xfId="71" xr:uid="{00000000-0005-0000-0000-00003F000000}"/>
    <cellStyle name="60% - Accent6" xfId="72" xr:uid="{00000000-0005-0000-0000-000040000000}"/>
    <cellStyle name="60% - Akzent1" xfId="73" xr:uid="{00000000-0005-0000-0000-000041000000}"/>
    <cellStyle name="60% - Akzent2" xfId="74" xr:uid="{00000000-0005-0000-0000-000042000000}"/>
    <cellStyle name="60% - Akzent3" xfId="75" xr:uid="{00000000-0005-0000-0000-000043000000}"/>
    <cellStyle name="60% - Akzent4" xfId="76" xr:uid="{00000000-0005-0000-0000-000044000000}"/>
    <cellStyle name="60% - Akzent5" xfId="77" xr:uid="{00000000-0005-0000-0000-000045000000}"/>
    <cellStyle name="60% - Akzent6" xfId="78" xr:uid="{00000000-0005-0000-0000-000046000000}"/>
    <cellStyle name="60% - Colore 1" xfId="79" xr:uid="{00000000-0005-0000-0000-000047000000}"/>
    <cellStyle name="60% - Colore 2" xfId="80" xr:uid="{00000000-0005-0000-0000-000048000000}"/>
    <cellStyle name="60% - Colore 3" xfId="81" xr:uid="{00000000-0005-0000-0000-000049000000}"/>
    <cellStyle name="60% - Colore 4" xfId="82" xr:uid="{00000000-0005-0000-0000-00004A000000}"/>
    <cellStyle name="60% - Colore 5" xfId="83" xr:uid="{00000000-0005-0000-0000-00004B000000}"/>
    <cellStyle name="60% - Colore 6" xfId="84" xr:uid="{00000000-0005-0000-0000-00004C000000}"/>
    <cellStyle name="Accent1" xfId="85" xr:uid="{00000000-0005-0000-0000-00004D000000}"/>
    <cellStyle name="Accent2" xfId="86" xr:uid="{00000000-0005-0000-0000-00004E000000}"/>
    <cellStyle name="Accent3" xfId="87" xr:uid="{00000000-0005-0000-0000-00004F000000}"/>
    <cellStyle name="Accent4" xfId="88" xr:uid="{00000000-0005-0000-0000-000050000000}"/>
    <cellStyle name="Accent5" xfId="89" xr:uid="{00000000-0005-0000-0000-000051000000}"/>
    <cellStyle name="Accent6" xfId="90" xr:uid="{00000000-0005-0000-0000-000052000000}"/>
    <cellStyle name="Avertissement" xfId="91" xr:uid="{00000000-0005-0000-0000-000053000000}"/>
    <cellStyle name="Bad" xfId="92" xr:uid="{00000000-0005-0000-0000-000054000000}"/>
    <cellStyle name="Calcolo" xfId="93" xr:uid="{00000000-0005-0000-0000-000055000000}"/>
    <cellStyle name="Calcul" xfId="94" xr:uid="{00000000-0005-0000-0000-000056000000}"/>
    <cellStyle name="Calculation" xfId="95" xr:uid="{00000000-0005-0000-0000-000057000000}"/>
    <cellStyle name="Cella collegata" xfId="96" xr:uid="{00000000-0005-0000-0000-000058000000}"/>
    <cellStyle name="Cella da controllare" xfId="97" xr:uid="{00000000-0005-0000-0000-000059000000}"/>
    <cellStyle name="Cellule liée" xfId="98" xr:uid="{00000000-0005-0000-0000-00005A000000}"/>
    <cellStyle name="Check Cell" xfId="99" xr:uid="{00000000-0005-0000-0000-00005B000000}"/>
    <cellStyle name="Colore 1" xfId="100" xr:uid="{00000000-0005-0000-0000-00005C000000}"/>
    <cellStyle name="Colore 2" xfId="101" xr:uid="{00000000-0005-0000-0000-00005D000000}"/>
    <cellStyle name="Colore 3" xfId="102" xr:uid="{00000000-0005-0000-0000-00005E000000}"/>
    <cellStyle name="Colore 4" xfId="103" xr:uid="{00000000-0005-0000-0000-00005F000000}"/>
    <cellStyle name="Colore 5" xfId="104" xr:uid="{00000000-0005-0000-0000-000060000000}"/>
    <cellStyle name="Colore 6" xfId="105" xr:uid="{00000000-0005-0000-0000-000061000000}"/>
    <cellStyle name="Comma" xfId="227" builtinId="3"/>
    <cellStyle name="Comma 2" xfId="106" xr:uid="{00000000-0005-0000-0000-000062000000}"/>
    <cellStyle name="Comma 3" xfId="107" xr:uid="{00000000-0005-0000-0000-000063000000}"/>
    <cellStyle name="Comma 4" xfId="108" xr:uid="{00000000-0005-0000-0000-000064000000}"/>
    <cellStyle name="Comma 4 2" xfId="109" xr:uid="{00000000-0005-0000-0000-000065000000}"/>
    <cellStyle name="Comma 5" xfId="110" xr:uid="{00000000-0005-0000-0000-000066000000}"/>
    <cellStyle name="Comma 5 2" xfId="111" xr:uid="{00000000-0005-0000-0000-000067000000}"/>
    <cellStyle name="Comma 6" xfId="112" xr:uid="{00000000-0005-0000-0000-000068000000}"/>
    <cellStyle name="Commentaire" xfId="113" xr:uid="{00000000-0005-0000-0000-000069000000}"/>
    <cellStyle name="E0" xfId="114" xr:uid="{00000000-0005-0000-0000-00006A000000}"/>
    <cellStyle name="E1" xfId="115" xr:uid="{00000000-0005-0000-0000-00006B000000}"/>
    <cellStyle name="E2" xfId="116" xr:uid="{00000000-0005-0000-0000-00006C000000}"/>
    <cellStyle name="E3" xfId="117" xr:uid="{00000000-0005-0000-0000-00006D000000}"/>
    <cellStyle name="E3b" xfId="118" xr:uid="{00000000-0005-0000-0000-00006E000000}"/>
    <cellStyle name="E4" xfId="119" xr:uid="{00000000-0005-0000-0000-00006F000000}"/>
    <cellStyle name="Entrée" xfId="120" xr:uid="{00000000-0005-0000-0000-000070000000}"/>
    <cellStyle name="Explanatory Text" xfId="121" xr:uid="{00000000-0005-0000-0000-000071000000}"/>
    <cellStyle name="Good" xfId="122" xr:uid="{00000000-0005-0000-0000-000072000000}"/>
    <cellStyle name="Heading 1" xfId="123" xr:uid="{00000000-0005-0000-0000-000073000000}"/>
    <cellStyle name="Heading 2" xfId="124" xr:uid="{00000000-0005-0000-0000-000074000000}"/>
    <cellStyle name="Heading 3" xfId="125" xr:uid="{00000000-0005-0000-0000-000075000000}"/>
    <cellStyle name="Heading 4" xfId="126" xr:uid="{00000000-0005-0000-0000-000076000000}"/>
    <cellStyle name="Hyperlink 10" xfId="127" xr:uid="{00000000-0005-0000-0000-000077000000}"/>
    <cellStyle name="Hyperlink 11" xfId="128" xr:uid="{00000000-0005-0000-0000-000078000000}"/>
    <cellStyle name="Hyperlink 12" xfId="129" xr:uid="{00000000-0005-0000-0000-000079000000}"/>
    <cellStyle name="Hyperlink 13" xfId="130" xr:uid="{00000000-0005-0000-0000-00007A000000}"/>
    <cellStyle name="Hyperlink 13 2" xfId="131" xr:uid="{00000000-0005-0000-0000-00007B000000}"/>
    <cellStyle name="Hyperlink 14" xfId="132" xr:uid="{00000000-0005-0000-0000-00007C000000}"/>
    <cellStyle name="Hyperlink 15" xfId="133" xr:uid="{00000000-0005-0000-0000-00007D000000}"/>
    <cellStyle name="Hyperlink 16" xfId="134" xr:uid="{00000000-0005-0000-0000-00007E000000}"/>
    <cellStyle name="Hyperlink 17" xfId="135" xr:uid="{00000000-0005-0000-0000-00007F000000}"/>
    <cellStyle name="Hyperlink 18" xfId="136" xr:uid="{00000000-0005-0000-0000-000080000000}"/>
    <cellStyle name="Hyperlink 19" xfId="137" xr:uid="{00000000-0005-0000-0000-000081000000}"/>
    <cellStyle name="Hyperlink 2" xfId="138" xr:uid="{00000000-0005-0000-0000-000082000000}"/>
    <cellStyle name="Hyperlink 20" xfId="139" xr:uid="{00000000-0005-0000-0000-000083000000}"/>
    <cellStyle name="Hyperlink 21" xfId="140" xr:uid="{00000000-0005-0000-0000-000084000000}"/>
    <cellStyle name="Hyperlink 22" xfId="141" xr:uid="{00000000-0005-0000-0000-000085000000}"/>
    <cellStyle name="Hyperlink 22 2" xfId="142" xr:uid="{00000000-0005-0000-0000-000086000000}"/>
    <cellStyle name="Hyperlink 23" xfId="143" xr:uid="{00000000-0005-0000-0000-000087000000}"/>
    <cellStyle name="Hyperlink 24" xfId="144" xr:uid="{00000000-0005-0000-0000-000088000000}"/>
    <cellStyle name="Hyperlink 25" xfId="145" xr:uid="{00000000-0005-0000-0000-000089000000}"/>
    <cellStyle name="Hyperlink 26" xfId="146" xr:uid="{00000000-0005-0000-0000-00008A000000}"/>
    <cellStyle name="Hyperlink 27" xfId="147" xr:uid="{00000000-0005-0000-0000-00008B000000}"/>
    <cellStyle name="Hyperlink 28" xfId="148" xr:uid="{00000000-0005-0000-0000-00008C000000}"/>
    <cellStyle name="Hyperlink 29" xfId="149" xr:uid="{00000000-0005-0000-0000-00008D000000}"/>
    <cellStyle name="Hyperlink 3" xfId="150" xr:uid="{00000000-0005-0000-0000-00008E000000}"/>
    <cellStyle name="Hyperlink 30" xfId="151" xr:uid="{00000000-0005-0000-0000-00008F000000}"/>
    <cellStyle name="Hyperlink 31" xfId="152" xr:uid="{00000000-0005-0000-0000-000090000000}"/>
    <cellStyle name="Hyperlink 32" xfId="153" xr:uid="{00000000-0005-0000-0000-000091000000}"/>
    <cellStyle name="Hyperlink 33" xfId="154" xr:uid="{00000000-0005-0000-0000-000092000000}"/>
    <cellStyle name="Hyperlink 34" xfId="155" xr:uid="{00000000-0005-0000-0000-000093000000}"/>
    <cellStyle name="Hyperlink 35" xfId="156" xr:uid="{00000000-0005-0000-0000-000094000000}"/>
    <cellStyle name="Hyperlink 4" xfId="157" xr:uid="{00000000-0005-0000-0000-000095000000}"/>
    <cellStyle name="Hyperlink 4 2" xfId="158" xr:uid="{00000000-0005-0000-0000-000096000000}"/>
    <cellStyle name="Hyperlink 5" xfId="159" xr:uid="{00000000-0005-0000-0000-000097000000}"/>
    <cellStyle name="Hyperlink 6" xfId="160" xr:uid="{00000000-0005-0000-0000-000098000000}"/>
    <cellStyle name="Hyperlink 6 2" xfId="161" xr:uid="{00000000-0005-0000-0000-000099000000}"/>
    <cellStyle name="Hyperlink 7" xfId="162" xr:uid="{00000000-0005-0000-0000-00009A000000}"/>
    <cellStyle name="Hyperlink 8" xfId="163" xr:uid="{00000000-0005-0000-0000-00009B000000}"/>
    <cellStyle name="Hyperlink 9" xfId="164" xr:uid="{00000000-0005-0000-0000-00009C000000}"/>
    <cellStyle name="Input" xfId="165" xr:uid="{00000000-0005-0000-0000-00009D000000}"/>
    <cellStyle name="Insatisfaisant" xfId="166" xr:uid="{00000000-0005-0000-0000-00009E000000}"/>
    <cellStyle name="Komma 2" xfId="3" xr:uid="{00000000-0005-0000-0000-0000A0000000}"/>
    <cellStyle name="Komma 2 2" xfId="7" xr:uid="{00000000-0005-0000-0000-0000A1000000}"/>
    <cellStyle name="Komma 2 2 2" xfId="167" xr:uid="{00000000-0005-0000-0000-0000A2000000}"/>
    <cellStyle name="Komma 2 3" xfId="168" xr:uid="{00000000-0005-0000-0000-0000A3000000}"/>
    <cellStyle name="Komma 3" xfId="169" xr:uid="{00000000-0005-0000-0000-0000A4000000}"/>
    <cellStyle name="Komma 3 2" xfId="170" xr:uid="{00000000-0005-0000-0000-0000A5000000}"/>
    <cellStyle name="Komma 4" xfId="8" xr:uid="{00000000-0005-0000-0000-0000A6000000}"/>
    <cellStyle name="Komma 4 2" xfId="171" xr:uid="{00000000-0005-0000-0000-0000A7000000}"/>
    <cellStyle name="Komma 5" xfId="172" xr:uid="{00000000-0005-0000-0000-0000A8000000}"/>
    <cellStyle name="Komma 6" xfId="219" xr:uid="{00000000-0005-0000-0000-0000A9000000}"/>
    <cellStyle name="Linked Cell" xfId="173" xr:uid="{00000000-0005-0000-0000-0000AA000000}"/>
    <cellStyle name="Neutrale" xfId="174" xr:uid="{00000000-0005-0000-0000-0000AB000000}"/>
    <cellStyle name="Neutre" xfId="175" xr:uid="{00000000-0005-0000-0000-0000AC000000}"/>
    <cellStyle name="Normal" xfId="0" builtinId="0"/>
    <cellStyle name="Normal 2" xfId="176" xr:uid="{00000000-0005-0000-0000-0000AD000000}"/>
    <cellStyle name="Normal 3" xfId="177" xr:uid="{00000000-0005-0000-0000-0000AE000000}"/>
    <cellStyle name="Normal 4" xfId="178" xr:uid="{00000000-0005-0000-0000-0000AF000000}"/>
    <cellStyle name="Normal 5" xfId="225" xr:uid="{37733173-347E-4D79-B1F7-71B2647ED543}"/>
    <cellStyle name="Nota" xfId="179" xr:uid="{00000000-0005-0000-0000-0000B1000000}"/>
    <cellStyle name="Note" xfId="180" xr:uid="{00000000-0005-0000-0000-0000B2000000}"/>
    <cellStyle name="Output" xfId="181" xr:uid="{00000000-0005-0000-0000-0000B3000000}"/>
    <cellStyle name="Percent" xfId="4" builtinId="5"/>
    <cellStyle name="Percent 2" xfId="182" xr:uid="{00000000-0005-0000-0000-0000B4000000}"/>
    <cellStyle name="Percent 3" xfId="183" xr:uid="{00000000-0005-0000-0000-0000B5000000}"/>
    <cellStyle name="Percent 3 2" xfId="184" xr:uid="{00000000-0005-0000-0000-0000B6000000}"/>
    <cellStyle name="Percent 4" xfId="185" xr:uid="{00000000-0005-0000-0000-0000B7000000}"/>
    <cellStyle name="Percent 4 2" xfId="186" xr:uid="{00000000-0005-0000-0000-0000B8000000}"/>
    <cellStyle name="Procent 2" xfId="223" xr:uid="{C7B0F2BF-217C-44D8-BC65-1DF774009A0A}"/>
    <cellStyle name="Procent 2 2" xfId="226" xr:uid="{F6FC57F4-9903-46D2-A7A9-0857EDEE2075}"/>
    <cellStyle name="Prozent 2" xfId="5" xr:uid="{00000000-0005-0000-0000-0000BA000000}"/>
    <cellStyle name="Prozent 2 2" xfId="221" xr:uid="{A5F241C8-9ECD-4473-8801-7EED8F441B74}"/>
    <cellStyle name="Prozent 3" xfId="187" xr:uid="{00000000-0005-0000-0000-0000BB000000}"/>
    <cellStyle name="Prozent 3 2" xfId="188" xr:uid="{00000000-0005-0000-0000-0000BC000000}"/>
    <cellStyle name="Satisfaisant" xfId="189" xr:uid="{00000000-0005-0000-0000-0000BD000000}"/>
    <cellStyle name="Sortie" xfId="190" xr:uid="{00000000-0005-0000-0000-0000BE000000}"/>
    <cellStyle name="Standard 2" xfId="191" xr:uid="{00000000-0005-0000-0000-0000C0000000}"/>
    <cellStyle name="Standard 2 2" xfId="9" xr:uid="{00000000-0005-0000-0000-0000C1000000}"/>
    <cellStyle name="Standard 2 3" xfId="6" xr:uid="{00000000-0005-0000-0000-0000C2000000}"/>
    <cellStyle name="Standard 2 4 2" xfId="192" xr:uid="{00000000-0005-0000-0000-0000C3000000}"/>
    <cellStyle name="Standard 3" xfId="193" xr:uid="{00000000-0005-0000-0000-0000C4000000}"/>
    <cellStyle name="Standard 4" xfId="194" xr:uid="{00000000-0005-0000-0000-0000C5000000}"/>
    <cellStyle name="Standard 5" xfId="195" xr:uid="{00000000-0005-0000-0000-0000C6000000}"/>
    <cellStyle name="Standard 6" xfId="220" xr:uid="{C85C7F99-0ACF-4EBD-961D-27B8C3D3D2F6}"/>
    <cellStyle name="Standard 6 2" xfId="222" xr:uid="{16C054AA-AB83-4039-9D8F-137548347113}"/>
    <cellStyle name="Stil 1" xfId="196" xr:uid="{00000000-0005-0000-0000-0000C7000000}"/>
    <cellStyle name="Stil 2" xfId="197" xr:uid="{00000000-0005-0000-0000-0000C8000000}"/>
    <cellStyle name="Style 1" xfId="198" xr:uid="{00000000-0005-0000-0000-0000C9000000}"/>
    <cellStyle name="Testo avviso" xfId="199" xr:uid="{00000000-0005-0000-0000-0000CA000000}"/>
    <cellStyle name="Testo descrittivo" xfId="200" xr:uid="{00000000-0005-0000-0000-0000CB000000}"/>
    <cellStyle name="Texte explicatif" xfId="201" xr:uid="{00000000-0005-0000-0000-0000CC000000}"/>
    <cellStyle name="Title" xfId="202" xr:uid="{00000000-0005-0000-0000-0000CD000000}"/>
    <cellStyle name="Titolo" xfId="203" xr:uid="{00000000-0005-0000-0000-0000CE000000}"/>
    <cellStyle name="Titolo 1" xfId="204" xr:uid="{00000000-0005-0000-0000-0000CF000000}"/>
    <cellStyle name="Titolo 2" xfId="205" xr:uid="{00000000-0005-0000-0000-0000D0000000}"/>
    <cellStyle name="Titolo 3" xfId="206" xr:uid="{00000000-0005-0000-0000-0000D1000000}"/>
    <cellStyle name="Titolo 4" xfId="207" xr:uid="{00000000-0005-0000-0000-0000D2000000}"/>
    <cellStyle name="Titre" xfId="208" xr:uid="{00000000-0005-0000-0000-0000D3000000}"/>
    <cellStyle name="Titre 1" xfId="209" xr:uid="{00000000-0005-0000-0000-0000D4000000}"/>
    <cellStyle name="Titre 2" xfId="210" xr:uid="{00000000-0005-0000-0000-0000D5000000}"/>
    <cellStyle name="Titre 3" xfId="211" xr:uid="{00000000-0005-0000-0000-0000D6000000}"/>
    <cellStyle name="Titre 4" xfId="212" xr:uid="{00000000-0005-0000-0000-0000D7000000}"/>
    <cellStyle name="Total" xfId="213" xr:uid="{00000000-0005-0000-0000-0000D8000000}"/>
    <cellStyle name="Totale" xfId="214" xr:uid="{00000000-0005-0000-0000-0000D9000000}"/>
    <cellStyle name="Tusental 2" xfId="224" xr:uid="{6A346AF5-CE16-49F5-8132-84C3E7293619}"/>
    <cellStyle name="Valore non valido" xfId="215" xr:uid="{00000000-0005-0000-0000-0000DA000000}"/>
    <cellStyle name="Valore valido" xfId="216" xr:uid="{00000000-0005-0000-0000-0000DB000000}"/>
    <cellStyle name="Vérification" xfId="217" xr:uid="{00000000-0005-0000-0000-0000DC000000}"/>
    <cellStyle name="Warning Text" xfId="218" xr:uid="{00000000-0005-0000-0000-0000DD000000}"/>
  </cellStyles>
  <dxfs count="198">
    <dxf>
      <fill>
        <patternFill>
          <bgColor rgb="FFFFFFCC"/>
        </patternFill>
      </fill>
    </dxf>
    <dxf>
      <fill>
        <patternFill>
          <bgColor rgb="FFFFFF99"/>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rgb="FFFFFFCC"/>
        </patternFill>
      </fill>
    </dxf>
    <dxf>
      <fill>
        <patternFill>
          <bgColor rgb="FFFFFF99"/>
        </patternFill>
      </fill>
    </dxf>
    <dxf>
      <fill>
        <patternFill>
          <bgColor rgb="FFFFFFCC"/>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s>
  <tableStyles count="0" defaultTableStyle="TableStyleMedium2" defaultPivotStyle="PivotStyleLight16"/>
  <colors>
    <mruColors>
      <color rgb="FF2255A2"/>
      <color rgb="FF000000"/>
      <color rgb="FFFFD199"/>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2" name="Bild 3">
          <a:extLst>
            <a:ext uri="{FF2B5EF4-FFF2-40B4-BE49-F238E27FC236}">
              <a16:creationId xmlns:a16="http://schemas.microsoft.com/office/drawing/2014/main" id="{5589D7BF-9542-45FD-9A9C-317A0689B1F4}"/>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E8D835F2-BF76-4E45-88EF-2E94773F2192}"/>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2526350</xdr:colOff>
      <xdr:row>2</xdr:row>
      <xdr:rowOff>360000</xdr:rowOff>
    </xdr:to>
    <xdr:pic>
      <xdr:nvPicPr>
        <xdr:cNvPr id="2" name="Bild 3">
          <a:extLst>
            <a:ext uri="{FF2B5EF4-FFF2-40B4-BE49-F238E27FC236}">
              <a16:creationId xmlns:a16="http://schemas.microsoft.com/office/drawing/2014/main" id="{54FB896D-3098-419A-9203-4012DB771892}"/>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2529525</xdr:colOff>
      <xdr:row>2</xdr:row>
      <xdr:rowOff>359999</xdr:rowOff>
    </xdr:to>
    <xdr:pic>
      <xdr:nvPicPr>
        <xdr:cNvPr id="2" name="Bild 3">
          <a:extLst>
            <a:ext uri="{FF2B5EF4-FFF2-40B4-BE49-F238E27FC236}">
              <a16:creationId xmlns:a16="http://schemas.microsoft.com/office/drawing/2014/main" id="{EC83A03A-16A2-468A-B720-801D48AD356A}"/>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619235</xdr:colOff>
      <xdr:row>2</xdr:row>
      <xdr:rowOff>348615</xdr:rowOff>
    </xdr:to>
    <xdr:pic>
      <xdr:nvPicPr>
        <xdr:cNvPr id="2" name="Bild 3">
          <a:extLst>
            <a:ext uri="{FF2B5EF4-FFF2-40B4-BE49-F238E27FC236}">
              <a16:creationId xmlns:a16="http://schemas.microsoft.com/office/drawing/2014/main" id="{62F71449-8CEF-4487-A77B-88AB3738E04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4235" cy="3486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618175</xdr:colOff>
      <xdr:row>2</xdr:row>
      <xdr:rowOff>359999</xdr:rowOff>
    </xdr:to>
    <xdr:pic>
      <xdr:nvPicPr>
        <xdr:cNvPr id="2" name="Bild 3">
          <a:extLst>
            <a:ext uri="{FF2B5EF4-FFF2-40B4-BE49-F238E27FC236}">
              <a16:creationId xmlns:a16="http://schemas.microsoft.com/office/drawing/2014/main" id="{C6054CBE-8644-457A-85EE-713895F94457}"/>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2526350</xdr:colOff>
      <xdr:row>2</xdr:row>
      <xdr:rowOff>360000</xdr:rowOff>
    </xdr:to>
    <xdr:pic>
      <xdr:nvPicPr>
        <xdr:cNvPr id="2" name="Bild 3">
          <a:extLst>
            <a:ext uri="{FF2B5EF4-FFF2-40B4-BE49-F238E27FC236}">
              <a16:creationId xmlns:a16="http://schemas.microsoft.com/office/drawing/2014/main" id="{7CCBA936-FFC2-48C2-82AE-D44B4B6EB9C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2526350</xdr:colOff>
      <xdr:row>2</xdr:row>
      <xdr:rowOff>360000</xdr:rowOff>
    </xdr:to>
    <xdr:pic>
      <xdr:nvPicPr>
        <xdr:cNvPr id="2" name="Bild 3">
          <a:extLst>
            <a:ext uri="{FF2B5EF4-FFF2-40B4-BE49-F238E27FC236}">
              <a16:creationId xmlns:a16="http://schemas.microsoft.com/office/drawing/2014/main" id="{D7B47610-AAA0-4CF0-B9C5-9E2C019E0314}"/>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615000</xdr:colOff>
      <xdr:row>2</xdr:row>
      <xdr:rowOff>359999</xdr:rowOff>
    </xdr:to>
    <xdr:pic>
      <xdr:nvPicPr>
        <xdr:cNvPr id="2" name="Bild 3">
          <a:extLst>
            <a:ext uri="{FF2B5EF4-FFF2-40B4-BE49-F238E27FC236}">
              <a16:creationId xmlns:a16="http://schemas.microsoft.com/office/drawing/2014/main" id="{A7859211-9467-43AC-8CCE-531E992336D6}"/>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618175</xdr:colOff>
      <xdr:row>2</xdr:row>
      <xdr:rowOff>359999</xdr:rowOff>
    </xdr:to>
    <xdr:pic>
      <xdr:nvPicPr>
        <xdr:cNvPr id="2" name="Bild 3">
          <a:extLst>
            <a:ext uri="{FF2B5EF4-FFF2-40B4-BE49-F238E27FC236}">
              <a16:creationId xmlns:a16="http://schemas.microsoft.com/office/drawing/2014/main" id="{09A7C4A3-2D3B-4A89-A3EE-181262318024}"/>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2486</xdr:rowOff>
    </xdr:from>
    <xdr:to>
      <xdr:col>3</xdr:col>
      <xdr:colOff>116525</xdr:colOff>
      <xdr:row>2</xdr:row>
      <xdr:rowOff>362486</xdr:rowOff>
    </xdr:to>
    <xdr:pic>
      <xdr:nvPicPr>
        <xdr:cNvPr id="2" name="Bild 3">
          <a:extLst>
            <a:ext uri="{FF2B5EF4-FFF2-40B4-BE49-F238E27FC236}">
              <a16:creationId xmlns:a16="http://schemas.microsoft.com/office/drawing/2014/main" id="{9807E980-0B42-4B7E-B49F-60402D134E89}"/>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3936"/>
          <a:ext cx="252000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2527617</xdr:colOff>
      <xdr:row>2</xdr:row>
      <xdr:rowOff>360000</xdr:rowOff>
    </xdr:to>
    <xdr:pic>
      <xdr:nvPicPr>
        <xdr:cNvPr id="2" name="Bild 3">
          <a:extLst>
            <a:ext uri="{FF2B5EF4-FFF2-40B4-BE49-F238E27FC236}">
              <a16:creationId xmlns:a16="http://schemas.microsoft.com/office/drawing/2014/main" id="{B7712A49-6F31-4001-824F-E292FFD62CBE}"/>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2530792</xdr:colOff>
      <xdr:row>2</xdr:row>
      <xdr:rowOff>359727</xdr:rowOff>
    </xdr:to>
    <xdr:pic>
      <xdr:nvPicPr>
        <xdr:cNvPr id="6" name="Bild 3">
          <a:extLst>
            <a:ext uri="{FF2B5EF4-FFF2-40B4-BE49-F238E27FC236}">
              <a16:creationId xmlns:a16="http://schemas.microsoft.com/office/drawing/2014/main" id="{EB82B055-CA90-4D21-9AD0-0BF98EA769C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42875"/>
          <a:ext cx="2521267" cy="35020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193992</xdr:colOff>
      <xdr:row>2</xdr:row>
      <xdr:rowOff>360000</xdr:rowOff>
    </xdr:to>
    <xdr:pic>
      <xdr:nvPicPr>
        <xdr:cNvPr id="2" name="Bild 3">
          <a:extLst>
            <a:ext uri="{FF2B5EF4-FFF2-40B4-BE49-F238E27FC236}">
              <a16:creationId xmlns:a16="http://schemas.microsoft.com/office/drawing/2014/main" id="{9125E3A1-AEA1-4363-A686-2E40061C76C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2529205</xdr:colOff>
      <xdr:row>2</xdr:row>
      <xdr:rowOff>359999</xdr:rowOff>
    </xdr:to>
    <xdr:pic>
      <xdr:nvPicPr>
        <xdr:cNvPr id="2" name="Bild 3">
          <a:extLst>
            <a:ext uri="{FF2B5EF4-FFF2-40B4-BE49-F238E27FC236}">
              <a16:creationId xmlns:a16="http://schemas.microsoft.com/office/drawing/2014/main" id="{99E7A610-F8D4-4B87-ACC1-236EA73B900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19680" cy="36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616199</xdr:colOff>
      <xdr:row>2</xdr:row>
      <xdr:rowOff>360000</xdr:rowOff>
    </xdr:to>
    <xdr:pic>
      <xdr:nvPicPr>
        <xdr:cNvPr id="2" name="Bild 3">
          <a:extLst>
            <a:ext uri="{FF2B5EF4-FFF2-40B4-BE49-F238E27FC236}">
              <a16:creationId xmlns:a16="http://schemas.microsoft.com/office/drawing/2014/main" id="{78665048-C7A5-48BF-8B86-332BF56FA18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125" y="190500"/>
          <a:ext cx="2521199" cy="36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613024</xdr:colOff>
      <xdr:row>2</xdr:row>
      <xdr:rowOff>360000</xdr:rowOff>
    </xdr:to>
    <xdr:pic>
      <xdr:nvPicPr>
        <xdr:cNvPr id="3" name="Bild 3">
          <a:extLst>
            <a:ext uri="{FF2B5EF4-FFF2-40B4-BE49-F238E27FC236}">
              <a16:creationId xmlns:a16="http://schemas.microsoft.com/office/drawing/2014/main" id="{C29F777E-6628-4C42-B2B3-A77346CF66C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125" y="190500"/>
          <a:ext cx="2518024" cy="36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2529525</xdr:colOff>
      <xdr:row>2</xdr:row>
      <xdr:rowOff>360000</xdr:rowOff>
    </xdr:to>
    <xdr:pic>
      <xdr:nvPicPr>
        <xdr:cNvPr id="2" name="Bild 3">
          <a:extLst>
            <a:ext uri="{FF2B5EF4-FFF2-40B4-BE49-F238E27FC236}">
              <a16:creationId xmlns:a16="http://schemas.microsoft.com/office/drawing/2014/main" id="{6218D094-3ED2-47AF-B00A-119EFEBF4BB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2529525</xdr:colOff>
      <xdr:row>2</xdr:row>
      <xdr:rowOff>360000</xdr:rowOff>
    </xdr:to>
    <xdr:pic>
      <xdr:nvPicPr>
        <xdr:cNvPr id="4" name="Bild 3">
          <a:extLst>
            <a:ext uri="{FF2B5EF4-FFF2-40B4-BE49-F238E27FC236}">
              <a16:creationId xmlns:a16="http://schemas.microsoft.com/office/drawing/2014/main" id="{A22DB483-9EE2-4E4B-A7F5-51E65688E2A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40C8D3FE-C580-417F-9DAD-E82FA30EA21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4" name="Bild 3">
          <a:extLst>
            <a:ext uri="{FF2B5EF4-FFF2-40B4-BE49-F238E27FC236}">
              <a16:creationId xmlns:a16="http://schemas.microsoft.com/office/drawing/2014/main" id="{80130FE3-F39D-40B4-A76D-C4ACFA01CE7E}"/>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2527617</xdr:colOff>
      <xdr:row>2</xdr:row>
      <xdr:rowOff>360000</xdr:rowOff>
    </xdr:to>
    <xdr:pic>
      <xdr:nvPicPr>
        <xdr:cNvPr id="2" name="Bild 3">
          <a:extLst>
            <a:ext uri="{FF2B5EF4-FFF2-40B4-BE49-F238E27FC236}">
              <a16:creationId xmlns:a16="http://schemas.microsoft.com/office/drawing/2014/main" id="{352E6AF8-7848-4FB0-8133-F7881F08CF3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2" name="Bild 3">
          <a:extLst>
            <a:ext uri="{FF2B5EF4-FFF2-40B4-BE49-F238E27FC236}">
              <a16:creationId xmlns:a16="http://schemas.microsoft.com/office/drawing/2014/main" id="{C2DEFD14-DCF6-45FF-904A-D7A11053245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778192</xdr:colOff>
      <xdr:row>2</xdr:row>
      <xdr:rowOff>360000</xdr:rowOff>
    </xdr:to>
    <xdr:pic>
      <xdr:nvPicPr>
        <xdr:cNvPr id="2" name="Bild 3">
          <a:extLst>
            <a:ext uri="{FF2B5EF4-FFF2-40B4-BE49-F238E27FC236}">
              <a16:creationId xmlns:a16="http://schemas.microsoft.com/office/drawing/2014/main" id="{16772547-DAED-471A-83D7-A977E7C8A513}"/>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173936</xdr:rowOff>
    </xdr:from>
    <xdr:ext cx="0" cy="646788"/>
    <xdr:pic>
      <xdr:nvPicPr>
        <xdr:cNvPr id="2" name="Bild 3">
          <a:extLst>
            <a:ext uri="{FF2B5EF4-FFF2-40B4-BE49-F238E27FC236}">
              <a16:creationId xmlns:a16="http://schemas.microsoft.com/office/drawing/2014/main" id="{1BAA243F-97ED-4AC2-8DE9-75634CAD7D6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3936"/>
          <a:ext cx="0" cy="646788"/>
        </a:xfrm>
        <a:prstGeom prst="rect">
          <a:avLst/>
        </a:prstGeom>
      </xdr:spPr>
    </xdr:pic>
    <xdr:clientData/>
  </xdr:oneCellAnchor>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F1C3D372-851C-4178-8EF9-76BE1AB9495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625792</xdr:colOff>
      <xdr:row>2</xdr:row>
      <xdr:rowOff>360000</xdr:rowOff>
    </xdr:to>
    <xdr:pic>
      <xdr:nvPicPr>
        <xdr:cNvPr id="2" name="Bild 3">
          <a:extLst>
            <a:ext uri="{FF2B5EF4-FFF2-40B4-BE49-F238E27FC236}">
              <a16:creationId xmlns:a16="http://schemas.microsoft.com/office/drawing/2014/main" id="{3C057625-8033-463D-8FEA-C9008991502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2526030</xdr:colOff>
      <xdr:row>2</xdr:row>
      <xdr:rowOff>359999</xdr:rowOff>
    </xdr:to>
    <xdr:pic>
      <xdr:nvPicPr>
        <xdr:cNvPr id="2" name="Bild 3">
          <a:extLst>
            <a:ext uri="{FF2B5EF4-FFF2-40B4-BE49-F238E27FC236}">
              <a16:creationId xmlns:a16="http://schemas.microsoft.com/office/drawing/2014/main" id="{3D9D068E-42A1-404C-A542-09484F5BB73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1968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2529205</xdr:colOff>
      <xdr:row>2</xdr:row>
      <xdr:rowOff>359999</xdr:rowOff>
    </xdr:to>
    <xdr:pic>
      <xdr:nvPicPr>
        <xdr:cNvPr id="2" name="Bild 3">
          <a:extLst>
            <a:ext uri="{FF2B5EF4-FFF2-40B4-BE49-F238E27FC236}">
              <a16:creationId xmlns:a16="http://schemas.microsoft.com/office/drawing/2014/main" id="{22AF5A62-DAC4-4861-8E84-667B2E1C8CE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295274"/>
          <a:ext cx="2519680" cy="36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190499</xdr:colOff>
      <xdr:row>1</xdr:row>
      <xdr:rowOff>171449</xdr:rowOff>
    </xdr:from>
    <xdr:to>
      <xdr:col>2</xdr:col>
      <xdr:colOff>719774</xdr:colOff>
      <xdr:row>2</xdr:row>
      <xdr:rowOff>359999</xdr:rowOff>
    </xdr:to>
    <xdr:pic>
      <xdr:nvPicPr>
        <xdr:cNvPr id="2" name="Bild 3">
          <a:extLst>
            <a:ext uri="{FF2B5EF4-FFF2-40B4-BE49-F238E27FC236}">
              <a16:creationId xmlns:a16="http://schemas.microsoft.com/office/drawing/2014/main" id="{ABD026B6-DAD1-4E26-9ED8-ED6714ABED6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499" y="171449"/>
          <a:ext cx="2520000" cy="36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190499</xdr:colOff>
      <xdr:row>1</xdr:row>
      <xdr:rowOff>171449</xdr:rowOff>
    </xdr:from>
    <xdr:to>
      <xdr:col>2</xdr:col>
      <xdr:colOff>719774</xdr:colOff>
      <xdr:row>2</xdr:row>
      <xdr:rowOff>359999</xdr:rowOff>
    </xdr:to>
    <xdr:pic>
      <xdr:nvPicPr>
        <xdr:cNvPr id="2" name="Bild 3">
          <a:extLst>
            <a:ext uri="{FF2B5EF4-FFF2-40B4-BE49-F238E27FC236}">
              <a16:creationId xmlns:a16="http://schemas.microsoft.com/office/drawing/2014/main" id="{DF8F3E68-D61A-4038-A1E2-54F167D17E53}"/>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499" y="171449"/>
          <a:ext cx="252000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1500825</xdr:colOff>
      <xdr:row>2</xdr:row>
      <xdr:rowOff>360000</xdr:rowOff>
    </xdr:to>
    <xdr:pic>
      <xdr:nvPicPr>
        <xdr:cNvPr id="2" name="Bild 1">
          <a:extLst>
            <a:ext uri="{FF2B5EF4-FFF2-40B4-BE49-F238E27FC236}">
              <a16:creationId xmlns:a16="http://schemas.microsoft.com/office/drawing/2014/main" id="{4D3BC97D-F29A-4296-9ECA-9CC4B1DD2F7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152400</xdr:colOff>
      <xdr:row>0</xdr:row>
      <xdr:rowOff>180975</xdr:rowOff>
    </xdr:from>
    <xdr:to>
      <xdr:col>0</xdr:col>
      <xdr:colOff>152400</xdr:colOff>
      <xdr:row>2</xdr:row>
      <xdr:rowOff>169222</xdr:rowOff>
    </xdr:to>
    <xdr:pic>
      <xdr:nvPicPr>
        <xdr:cNvPr id="2" name="Bild 1">
          <a:extLst>
            <a:ext uri="{FF2B5EF4-FFF2-40B4-BE49-F238E27FC236}">
              <a16:creationId xmlns:a16="http://schemas.microsoft.com/office/drawing/2014/main" id="{1B51960F-9326-460C-9F35-82699DCC7E46}"/>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0" y="180975"/>
          <a:ext cx="0" cy="283522"/>
        </a:xfrm>
        <a:prstGeom prst="rect">
          <a:avLst/>
        </a:prstGeom>
      </xdr:spPr>
    </xdr:pic>
    <xdr:clientData/>
  </xdr:twoCellAnchor>
  <xdr:twoCellAnchor editAs="oneCell">
    <xdr:from>
      <xdr:col>1</xdr:col>
      <xdr:colOff>0</xdr:colOff>
      <xdr:row>2</xdr:row>
      <xdr:rowOff>0</xdr:rowOff>
    </xdr:from>
    <xdr:to>
      <xdr:col>2</xdr:col>
      <xdr:colOff>929325</xdr:colOff>
      <xdr:row>2</xdr:row>
      <xdr:rowOff>360000</xdr:rowOff>
    </xdr:to>
    <xdr:pic>
      <xdr:nvPicPr>
        <xdr:cNvPr id="4" name="Bild 1">
          <a:extLst>
            <a:ext uri="{FF2B5EF4-FFF2-40B4-BE49-F238E27FC236}">
              <a16:creationId xmlns:a16="http://schemas.microsoft.com/office/drawing/2014/main" id="{45AA9B64-EDCA-4596-A782-4B65FD0D8DE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295275"/>
          <a:ext cx="2520000" cy="36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623792</xdr:colOff>
      <xdr:row>1</xdr:row>
      <xdr:rowOff>360000</xdr:rowOff>
    </xdr:to>
    <xdr:pic>
      <xdr:nvPicPr>
        <xdr:cNvPr id="2" name="Bild 3">
          <a:extLst>
            <a:ext uri="{FF2B5EF4-FFF2-40B4-BE49-F238E27FC236}">
              <a16:creationId xmlns:a16="http://schemas.microsoft.com/office/drawing/2014/main" id="{7E18B5FA-BBC7-43E9-BF4C-F22882A5B11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theme/theme1.xml><?xml version="1.0" encoding="utf-8"?>
<a:theme xmlns:a="http://schemas.openxmlformats.org/drawingml/2006/main" name="Larissa">
  <a:themeElements>
    <a:clrScheme name="PPCmetrics_V4">
      <a:dk1>
        <a:sysClr val="windowText" lastClr="000000"/>
      </a:dk1>
      <a:lt1>
        <a:sysClr val="window" lastClr="FFFFFF"/>
      </a:lt1>
      <a:dk2>
        <a:srgbClr val="280623"/>
      </a:dk2>
      <a:lt2>
        <a:srgbClr val="EEECE1"/>
      </a:lt2>
      <a:accent1>
        <a:srgbClr val="3274D4"/>
      </a:accent1>
      <a:accent2>
        <a:srgbClr val="D50D3D"/>
      </a:accent2>
      <a:accent3>
        <a:srgbClr val="A451AF"/>
      </a:accent3>
      <a:accent4>
        <a:srgbClr val="87CA36"/>
      </a:accent4>
      <a:accent5>
        <a:srgbClr val="FF8C00"/>
      </a:accent5>
      <a:accent6>
        <a:srgbClr val="FFFF00"/>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97D70-8F31-4DD7-BB73-482F97B991C0}">
  <dimension ref="A1:D27"/>
  <sheetViews>
    <sheetView tabSelected="1" topLeftCell="A3" workbookViewId="0">
      <selection activeCell="C20" sqref="C20"/>
    </sheetView>
  </sheetViews>
  <sheetFormatPr defaultColWidth="0" defaultRowHeight="14.25" zeroHeight="1" x14ac:dyDescent="0.2"/>
  <cols>
    <col min="1" max="1" width="2.5" style="263" customWidth="1"/>
    <col min="2" max="2" width="60.5" style="263" bestFit="1" customWidth="1"/>
    <col min="3" max="3" width="40" style="263" customWidth="1"/>
    <col min="4" max="4" width="9" style="263" customWidth="1"/>
    <col min="5" max="16384" width="9" style="263" hidden="1"/>
  </cols>
  <sheetData>
    <row r="1" spans="1:4" s="104" customFormat="1" ht="15.75" customHeight="1" x14ac:dyDescent="0.2">
      <c r="A1" s="280" t="str">
        <f>LUPKOD&amp;" "&amp;FONDNAMN</f>
        <v xml:space="preserve">LUP 2026-4 </v>
      </c>
    </row>
    <row r="2" spans="1:4" ht="7.5" customHeight="1" x14ac:dyDescent="0.2">
      <c r="A2" s="1"/>
      <c r="B2" s="1"/>
      <c r="C2" s="1"/>
      <c r="D2" s="1"/>
    </row>
    <row r="3" spans="1:4" ht="39" customHeight="1" x14ac:dyDescent="0.2">
      <c r="A3" s="1"/>
      <c r="B3" s="1"/>
      <c r="C3" s="1"/>
      <c r="D3" s="1"/>
    </row>
    <row r="4" spans="1:4" ht="30" customHeight="1" x14ac:dyDescent="0.2">
      <c r="A4" s="1"/>
      <c r="B4" s="246" t="s">
        <v>184</v>
      </c>
      <c r="C4" s="1"/>
      <c r="D4" s="1"/>
    </row>
    <row r="5" spans="1:4" ht="22.5" customHeight="1" x14ac:dyDescent="0.2">
      <c r="A5" s="1"/>
      <c r="B5" s="397" t="s">
        <v>170</v>
      </c>
      <c r="C5" s="397"/>
      <c r="D5" s="1"/>
    </row>
    <row r="6" spans="1:4" ht="22.5" customHeight="1" x14ac:dyDescent="0.2">
      <c r="A6" s="1"/>
      <c r="B6" s="7"/>
      <c r="C6" s="8" t="s">
        <v>132</v>
      </c>
      <c r="D6" s="1"/>
    </row>
    <row r="7" spans="1:4" ht="22.5" customHeight="1" x14ac:dyDescent="0.2">
      <c r="A7" s="281"/>
      <c r="B7" s="9" t="s">
        <v>118</v>
      </c>
      <c r="C7" s="4"/>
      <c r="D7" s="282"/>
    </row>
    <row r="8" spans="1:4" ht="22.5" customHeight="1" x14ac:dyDescent="0.2">
      <c r="A8" s="281"/>
      <c r="B8" s="3" t="s">
        <v>119</v>
      </c>
      <c r="C8" s="6"/>
      <c r="D8" s="282" t="str">
        <f>IF(ISBLANK(C8),"",IF(LEN(C8)&lt;&gt;12,"Fel ISIN format",""))</f>
        <v/>
      </c>
    </row>
    <row r="9" spans="1:4" ht="22.5" customHeight="1" x14ac:dyDescent="0.2">
      <c r="A9" s="281"/>
      <c r="B9" s="9" t="s">
        <v>0</v>
      </c>
      <c r="C9" s="4"/>
      <c r="D9" s="282"/>
    </row>
    <row r="10" spans="1:4" ht="22.5" customHeight="1" x14ac:dyDescent="0.2">
      <c r="A10" s="281"/>
      <c r="B10" s="3" t="s">
        <v>1</v>
      </c>
      <c r="C10" s="6"/>
      <c r="D10" s="282"/>
    </row>
    <row r="11" spans="1:4" ht="22.5" customHeight="1" x14ac:dyDescent="0.2">
      <c r="A11" s="281"/>
      <c r="B11" s="9" t="s">
        <v>2</v>
      </c>
      <c r="C11" s="4"/>
      <c r="D11" s="282"/>
    </row>
    <row r="12" spans="1:4" ht="20.25" customHeight="1" x14ac:dyDescent="0.2">
      <c r="A12" s="281"/>
      <c r="B12" s="5" t="s">
        <v>3</v>
      </c>
      <c r="C12" s="10"/>
      <c r="D12" s="282"/>
    </row>
    <row r="13" spans="1:4" ht="21.75" customHeight="1" x14ac:dyDescent="0.2">
      <c r="A13" s="281"/>
      <c r="B13" s="9" t="s">
        <v>4</v>
      </c>
      <c r="C13" s="11"/>
      <c r="D13" s="282"/>
    </row>
    <row r="14" spans="1:4" ht="22.5" customHeight="1" x14ac:dyDescent="0.2">
      <c r="A14" s="281"/>
      <c r="B14" s="3" t="s">
        <v>69</v>
      </c>
      <c r="C14" s="6"/>
      <c r="D14" s="282"/>
    </row>
    <row r="15" spans="1:4" ht="22.5" customHeight="1" x14ac:dyDescent="0.2">
      <c r="A15" s="281"/>
      <c r="B15" s="9" t="s">
        <v>5</v>
      </c>
      <c r="C15" s="387"/>
      <c r="D15" s="282"/>
    </row>
    <row r="16" spans="1:4" ht="33.75" customHeight="1" x14ac:dyDescent="0.2">
      <c r="A16" s="281"/>
      <c r="B16" s="3" t="s">
        <v>200</v>
      </c>
      <c r="C16" s="388"/>
      <c r="D16" s="282"/>
    </row>
    <row r="17" spans="1:4" ht="22.5" customHeight="1" x14ac:dyDescent="0.2">
      <c r="A17" s="281"/>
      <c r="B17" s="9" t="s">
        <v>6</v>
      </c>
      <c r="C17" s="4"/>
      <c r="D17" s="282"/>
    </row>
    <row r="18" spans="1:4" ht="22.5" customHeight="1" x14ac:dyDescent="0.2">
      <c r="A18" s="281"/>
      <c r="B18" s="3" t="s">
        <v>7</v>
      </c>
      <c r="C18" s="6"/>
      <c r="D18" s="282"/>
    </row>
    <row r="19" spans="1:4" ht="33.75" customHeight="1" x14ac:dyDescent="0.2">
      <c r="A19" s="281"/>
      <c r="B19" s="9" t="s">
        <v>133</v>
      </c>
      <c r="C19" s="4"/>
      <c r="D19" s="282"/>
    </row>
    <row r="20" spans="1:4" ht="33.75" customHeight="1" x14ac:dyDescent="0.2">
      <c r="A20" s="281"/>
      <c r="B20" s="3" t="s">
        <v>213</v>
      </c>
      <c r="C20" s="6"/>
      <c r="D20" s="282"/>
    </row>
    <row r="21" spans="1:4" ht="30" customHeight="1" x14ac:dyDescent="0.2">
      <c r="A21" s="281"/>
      <c r="B21" s="9" t="s">
        <v>168</v>
      </c>
      <c r="C21" s="4"/>
      <c r="D21" s="282"/>
    </row>
    <row r="22" spans="1:4" ht="22.5" customHeight="1" x14ac:dyDescent="0.2">
      <c r="A22" s="281"/>
      <c r="B22" s="3" t="s">
        <v>81</v>
      </c>
      <c r="C22" s="6"/>
      <c r="D22" s="282"/>
    </row>
    <row r="23" spans="1:4" ht="22.5" customHeight="1" x14ac:dyDescent="0.2">
      <c r="A23" s="281"/>
      <c r="B23" s="9" t="s">
        <v>78</v>
      </c>
      <c r="C23" s="4"/>
      <c r="D23" s="282"/>
    </row>
    <row r="24" spans="1:4" ht="22.5" customHeight="1" x14ac:dyDescent="0.2">
      <c r="A24" s="281"/>
      <c r="B24" s="3" t="s">
        <v>79</v>
      </c>
      <c r="C24" s="6"/>
      <c r="D24" s="281"/>
    </row>
    <row r="25" spans="1:4" ht="22.5" customHeight="1" x14ac:dyDescent="0.2">
      <c r="A25" s="281"/>
      <c r="B25" s="2" t="s">
        <v>80</v>
      </c>
      <c r="C25" s="123"/>
      <c r="D25" s="281"/>
    </row>
    <row r="26" spans="1:4" x14ac:dyDescent="0.2">
      <c r="A26" s="281"/>
      <c r="B26" s="281"/>
      <c r="C26" s="281"/>
      <c r="D26" s="281"/>
    </row>
    <row r="27" spans="1:4" hidden="1" x14ac:dyDescent="0.2">
      <c r="A27" s="281"/>
    </row>
  </sheetData>
  <mergeCells count="1">
    <mergeCell ref="B5:C5"/>
  </mergeCells>
  <conditionalFormatting sqref="C7">
    <cfRule type="expression" dxfId="197" priority="5" stopIfTrue="1">
      <formula>C7=""</formula>
    </cfRule>
  </conditionalFormatting>
  <conditionalFormatting sqref="C8">
    <cfRule type="expression" dxfId="196" priority="6" stopIfTrue="1">
      <formula>C8=""</formula>
    </cfRule>
  </conditionalFormatting>
  <conditionalFormatting sqref="C9">
    <cfRule type="expression" dxfId="195" priority="17" stopIfTrue="1">
      <formula>C9=""</formula>
    </cfRule>
  </conditionalFormatting>
  <conditionalFormatting sqref="C10">
    <cfRule type="expression" dxfId="194" priority="18" stopIfTrue="1">
      <formula>C10=""</formula>
    </cfRule>
  </conditionalFormatting>
  <conditionalFormatting sqref="C11">
    <cfRule type="expression" dxfId="193" priority="16" stopIfTrue="1">
      <formula>C11=""</formula>
    </cfRule>
  </conditionalFormatting>
  <conditionalFormatting sqref="C12">
    <cfRule type="expression" dxfId="192" priority="20" stopIfTrue="1">
      <formula>C12=""</formula>
    </cfRule>
  </conditionalFormatting>
  <conditionalFormatting sqref="C13">
    <cfRule type="expression" dxfId="191" priority="19" stopIfTrue="1">
      <formula>C13=""</formula>
    </cfRule>
  </conditionalFormatting>
  <conditionalFormatting sqref="C14 C16 C18 C20 C22 C24">
    <cfRule type="expression" dxfId="190" priority="1" stopIfTrue="1">
      <formula>C14=""</formula>
    </cfRule>
  </conditionalFormatting>
  <conditionalFormatting sqref="C15 C17 C19 C21 C23 C25">
    <cfRule type="expression" dxfId="189" priority="2" stopIfTrue="1">
      <formula>C15=""</formula>
    </cfRule>
  </conditionalFormatting>
  <dataValidations count="3">
    <dataValidation type="list" allowBlank="1" showInputMessage="1" showErrorMessage="1" sqref="C19" xr:uid="{7D2D4082-158C-4611-8C12-5B69810BFFAB}">
      <formula1>"Ja,Nej"</formula1>
    </dataValidation>
    <dataValidation operator="greaterThanOrEqual" allowBlank="1" showInputMessage="1" showErrorMessage="1" sqref="C9:C11" xr:uid="{29BCCFED-A474-4B67-BDE8-53282E82DFB6}"/>
    <dataValidation allowBlank="1" showInputMessage="1" sqref="C21:C25 C12:C18" xr:uid="{4317F57E-6A26-4D1F-ADB9-43384920838B}"/>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CC77F-C33C-4EE7-B5D3-CA0303E75751}">
  <sheetPr codeName="Sheet4">
    <pageSetUpPr fitToPage="1"/>
  </sheetPr>
  <dimension ref="A1:XFC57"/>
  <sheetViews>
    <sheetView zoomScaleNormal="100" workbookViewId="0"/>
  </sheetViews>
  <sheetFormatPr defaultColWidth="0" defaultRowHeight="0" customHeight="1" zeroHeight="1" x14ac:dyDescent="0.2"/>
  <cols>
    <col min="1" max="1" width="2.5" style="84" customWidth="1"/>
    <col min="2" max="2" width="62.875" style="84" customWidth="1"/>
    <col min="3" max="3" width="36.875" style="84" customWidth="1"/>
    <col min="4" max="4" width="5.625" style="1" customWidth="1"/>
    <col min="5" max="5" width="10.125" style="1" hidden="1"/>
    <col min="6" max="8" width="10.125" style="84" hidden="1"/>
    <col min="9" max="9" width="9.875" style="84" hidden="1"/>
    <col min="10" max="10" width="17.875" style="84" hidden="1"/>
    <col min="11" max="11" width="2.625" style="84" hidden="1"/>
    <col min="12" max="12" width="37.625" style="84" hidden="1"/>
    <col min="13" max="13" width="9.875" style="84" hidden="1"/>
    <col min="14" max="14" width="17.875" style="84" hidden="1"/>
    <col min="15" max="15" width="2.625" style="84" hidden="1"/>
    <col min="16" max="16" width="28.875" style="84" hidden="1"/>
    <col min="17" max="17" width="10.125" style="84" hidden="1"/>
    <col min="18" max="18" width="19.375" style="84" hidden="1"/>
    <col min="19" max="19" width="11.875" style="84" hidden="1"/>
    <col min="20" max="20" width="2.5" style="84" hidden="1"/>
    <col min="21" max="21" width="19.125" style="84" hidden="1"/>
    <col min="22" max="22" width="9.875" style="84" hidden="1"/>
    <col min="23" max="23" width="17.875" style="84" hidden="1"/>
    <col min="24" max="24" width="2.625" style="84" hidden="1"/>
    <col min="25" max="25" width="37.625" style="84" hidden="1"/>
    <col min="26" max="26" width="9.875" style="84" hidden="1"/>
    <col min="27" max="27" width="17.875" style="84" hidden="1"/>
    <col min="28" max="28" width="2.625" style="84" hidden="1"/>
    <col min="29" max="44" width="37.625" style="84" hidden="1"/>
    <col min="45" max="16381" width="10.125" style="84" hidden="1"/>
    <col min="16382" max="16382" width="8.5" style="84" hidden="1"/>
    <col min="16383" max="16383" width="10.125" style="84" hidden="1"/>
    <col min="16384" max="16384" width="8.5" style="84" hidden="1"/>
  </cols>
  <sheetData>
    <row r="1" spans="1:8" ht="15.75" customHeight="1" x14ac:dyDescent="0.2">
      <c r="A1" s="280" t="str">
        <f>LUPKOD&amp;" "&amp;FONDNAMN</f>
        <v xml:space="preserve">LUP 2026-4 </v>
      </c>
    </row>
    <row r="2" spans="1:8" ht="7.5" customHeight="1" x14ac:dyDescent="0.2">
      <c r="A2" s="1"/>
      <c r="B2" s="1"/>
      <c r="C2" s="1"/>
      <c r="F2" s="1"/>
      <c r="G2" s="35"/>
      <c r="H2" s="28"/>
    </row>
    <row r="3" spans="1:8" ht="39" customHeight="1" x14ac:dyDescent="0.2">
      <c r="A3" s="1"/>
      <c r="B3" s="1"/>
      <c r="C3" s="1"/>
      <c r="F3" s="1"/>
      <c r="G3" s="35"/>
      <c r="H3" s="28"/>
    </row>
    <row r="4" spans="1:8" ht="30" customHeight="1" x14ac:dyDescent="0.2">
      <c r="A4" s="1"/>
      <c r="B4" s="246" t="s">
        <v>185</v>
      </c>
      <c r="C4" s="1"/>
      <c r="F4" s="1"/>
      <c r="G4" s="35"/>
      <c r="H4" s="28"/>
    </row>
    <row r="5" spans="1:8" s="283" customFormat="1" ht="22.5" customHeight="1" x14ac:dyDescent="0.2">
      <c r="A5" s="74"/>
      <c r="B5" s="397" t="s">
        <v>180</v>
      </c>
      <c r="C5" s="397"/>
      <c r="D5" s="74"/>
      <c r="E5" s="74"/>
    </row>
    <row r="6" spans="1:8" ht="22.5" customHeight="1" x14ac:dyDescent="0.2">
      <c r="A6" s="1"/>
      <c r="B6" s="13"/>
      <c r="C6" s="14" t="s">
        <v>73</v>
      </c>
    </row>
    <row r="7" spans="1:8" s="284" customFormat="1" ht="22.5" customHeight="1" x14ac:dyDescent="0.2">
      <c r="A7" s="281"/>
      <c r="B7" s="15" t="s">
        <v>8</v>
      </c>
      <c r="C7" s="389"/>
      <c r="D7" s="281"/>
      <c r="E7" s="281"/>
    </row>
    <row r="8" spans="1:8" s="284" customFormat="1" ht="22.5" customHeight="1" x14ac:dyDescent="0.2">
      <c r="A8" s="281"/>
      <c r="B8" s="17" t="s">
        <v>83</v>
      </c>
      <c r="C8" s="372"/>
      <c r="D8" s="281"/>
      <c r="E8" s="281"/>
    </row>
    <row r="9" spans="1:8" s="284" customFormat="1" ht="33.75" customHeight="1" x14ac:dyDescent="0.2">
      <c r="A9" s="281"/>
      <c r="B9" s="15" t="str">
        <f>"Omsättningshastighet under "&amp;OneYear&amp;" (beräknas som det lägsta av Fondens totala köp eller totala försäljningar av värdepapper dividerat med genomsnittligt NAV (ggr)"</f>
        <v>Omsättningshastighet under 2025 (beräknas som det lägsta av Fondens totala köp eller totala försäljningar av värdepapper dividerat med genomsnittligt NAV (ggr)</v>
      </c>
      <c r="C9" s="16"/>
      <c r="D9" s="281"/>
      <c r="E9" s="281"/>
    </row>
    <row r="10" spans="1:8" s="284" customFormat="1" ht="33.75" customHeight="1" x14ac:dyDescent="0.2">
      <c r="A10" s="281"/>
      <c r="B10" s="17" t="str">
        <f>"Fondens explicita transaktionskostnader under "&amp;OneYear&amp;" i förhållande till genomsnittligt NAV (Bp)"</f>
        <v>Fondens explicita transaktionskostnader under 2025 i förhållande till genomsnittligt NAV (Bp)</v>
      </c>
      <c r="C10" s="375"/>
      <c r="D10" s="281"/>
      <c r="E10" s="281"/>
    </row>
    <row r="11" spans="1:8" s="284" customFormat="1" ht="33.75" customHeight="1" x14ac:dyDescent="0.2">
      <c r="A11" s="281"/>
      <c r="B11" s="15" t="str">
        <f>"Fondens genomsnittliga årliga explicita transaktionskostnader i förhållande till genomsnittligt NAV under "&amp;ThreeYear&amp;" (Bp)"</f>
        <v>Fondens genomsnittliga årliga explicita transaktionskostnader i förhållande till genomsnittligt NAV under 2023-2025 (Bp)</v>
      </c>
      <c r="C11" s="16"/>
      <c r="D11" s="281"/>
      <c r="E11" s="281"/>
    </row>
    <row r="12" spans="1:8" s="284" customFormat="1" ht="33.75" customHeight="1" x14ac:dyDescent="0.2">
      <c r="A12" s="281"/>
      <c r="B12" s="17" t="str">
        <f>"Andel av NAV som inte ingick i Fondens jämförelseindex per "&amp;DataDateStr&amp;" (%)"</f>
        <v>Andel av NAV som inte ingick i Fondens jämförelseindex per 30 September 2026 (%)</v>
      </c>
      <c r="C12" s="18"/>
      <c r="D12" s="281"/>
      <c r="E12" s="281"/>
    </row>
    <row r="13" spans="1:8" s="284" customFormat="1" ht="33.75" customHeight="1" x14ac:dyDescent="0.2">
      <c r="A13" s="281"/>
      <c r="B13" s="15" t="s">
        <v>131</v>
      </c>
      <c r="C13" s="19"/>
      <c r="D13" s="281"/>
      <c r="E13" s="281"/>
    </row>
    <row r="14" spans="1:8" s="284" customFormat="1" ht="33.75" customHeight="1" x14ac:dyDescent="0.2">
      <c r="A14" s="281"/>
      <c r="B14" s="17" t="str">
        <f>"Avkastning "&amp;OneYear&amp;" relativt Fondens jämförelseindex (före avdrag av avgifter men efter skatter) (%)"</f>
        <v>Avkastning 2025 relativt Fondens jämförelseindex (före avdrag av avgifter men efter skatter) (%)</v>
      </c>
      <c r="C14" s="18"/>
      <c r="D14" s="281"/>
      <c r="E14" s="281"/>
    </row>
    <row r="15" spans="1:8" s="284" customFormat="1" ht="33.75" customHeight="1" x14ac:dyDescent="0.2">
      <c r="A15" s="281"/>
      <c r="B15" s="15" t="str">
        <f>"Annualiserad avkastning relativt Fondens jämförelseindex (före avdrag av avgifter men efter skatter) under "&amp;ThreeYear&amp;" (%)"</f>
        <v>Annualiserad avkastning relativt Fondens jämförelseindex (före avdrag av avgifter men efter skatter) under 2023-2025 (%)</v>
      </c>
      <c r="C15" s="19"/>
      <c r="D15" s="281"/>
      <c r="E15" s="281"/>
    </row>
    <row r="16" spans="1:8" s="284" customFormat="1" ht="33.75" customHeight="1" x14ac:dyDescent="0.2">
      <c r="A16" s="281"/>
      <c r="B16" s="17" t="str">
        <f>"Annualiserad avkastning relativt Fondens jämförelseindex (före avdrag av avgifter men efter skatter) under "&amp;FiveYear&amp;" (%)"</f>
        <v>Annualiserad avkastning relativt Fondens jämförelseindex (före avdrag av avgifter men efter skatter) under 2021-2025 (%)</v>
      </c>
      <c r="C16" s="18"/>
      <c r="D16" s="281"/>
      <c r="E16" s="281"/>
    </row>
    <row r="17" spans="1:5" s="284" customFormat="1" ht="22.5" customHeight="1" x14ac:dyDescent="0.2">
      <c r="A17" s="281"/>
      <c r="B17" s="15" t="s">
        <v>82</v>
      </c>
      <c r="C17" s="19"/>
      <c r="D17" s="281"/>
      <c r="E17" s="281"/>
    </row>
    <row r="18" spans="1:5" s="284" customFormat="1" ht="22.5" customHeight="1" x14ac:dyDescent="0.2">
      <c r="A18" s="281"/>
      <c r="B18" s="17" t="s">
        <v>121</v>
      </c>
      <c r="C18" s="18"/>
      <c r="D18" s="281"/>
      <c r="E18" s="281"/>
    </row>
    <row r="19" spans="1:5" s="284" customFormat="1" ht="22.5" customHeight="1" x14ac:dyDescent="0.2">
      <c r="A19" s="281"/>
      <c r="B19" s="15" t="s">
        <v>71</v>
      </c>
      <c r="C19" s="376"/>
      <c r="D19" s="281"/>
      <c r="E19" s="281"/>
    </row>
    <row r="20" spans="1:5" s="284" customFormat="1" ht="45" customHeight="1" x14ac:dyDescent="0.2">
      <c r="A20" s="281"/>
      <c r="B20" s="20" t="s">
        <v>72</v>
      </c>
      <c r="C20" s="21"/>
      <c r="D20" s="281"/>
      <c r="E20" s="281"/>
    </row>
    <row r="21" spans="1:5" s="284" customFormat="1" ht="22.5" customHeight="1" x14ac:dyDescent="0.2">
      <c r="A21" s="281"/>
      <c r="B21" s="22" t="s">
        <v>85</v>
      </c>
      <c r="C21" s="23"/>
      <c r="D21" s="281"/>
      <c r="E21" s="281"/>
    </row>
    <row r="22" spans="1:5" s="284" customFormat="1" ht="22.5" customHeight="1" x14ac:dyDescent="0.2">
      <c r="A22" s="281"/>
      <c r="B22" s="24" t="s">
        <v>84</v>
      </c>
      <c r="C22" s="25"/>
      <c r="D22" s="281"/>
      <c r="E22" s="281"/>
    </row>
    <row r="23" spans="1:5" s="284" customFormat="1" ht="22.5" customHeight="1" x14ac:dyDescent="0.2">
      <c r="A23" s="281"/>
      <c r="B23" s="26" t="s">
        <v>70</v>
      </c>
      <c r="C23" s="27"/>
      <c r="D23" s="281"/>
      <c r="E23" s="281"/>
    </row>
    <row r="24" spans="1:5" s="1" customFormat="1" ht="22.5" customHeight="1" x14ac:dyDescent="0.2">
      <c r="C24" s="285"/>
    </row>
    <row r="25" spans="1:5" ht="11.25" hidden="1" customHeight="1" x14ac:dyDescent="0.2"/>
    <row r="26" spans="1:5" ht="11.25" hidden="1" customHeight="1" x14ac:dyDescent="0.2"/>
    <row r="27" spans="1:5" ht="11.25" hidden="1" customHeight="1" x14ac:dyDescent="0.2"/>
    <row r="28" spans="1:5" ht="11.25" hidden="1" customHeight="1" x14ac:dyDescent="0.2"/>
    <row r="29" spans="1:5" ht="11.25" hidden="1" customHeight="1" x14ac:dyDescent="0.2"/>
    <row r="30" spans="1:5" ht="11.25" hidden="1" customHeight="1" x14ac:dyDescent="0.2"/>
    <row r="31" spans="1:5" ht="11.25" hidden="1" customHeight="1" x14ac:dyDescent="0.2"/>
    <row r="32" spans="1:5" ht="11.25" hidden="1" customHeight="1" x14ac:dyDescent="0.2"/>
    <row r="33" ht="11.25" hidden="1" customHeight="1" x14ac:dyDescent="0.2"/>
    <row r="34" ht="11.25" hidden="1" customHeight="1" x14ac:dyDescent="0.2"/>
    <row r="35" ht="11.25" hidden="1" customHeight="1" x14ac:dyDescent="0.2"/>
    <row r="36" ht="11.25" hidden="1" customHeight="1" x14ac:dyDescent="0.2"/>
    <row r="37" ht="11.25" hidden="1" customHeight="1" x14ac:dyDescent="0.2"/>
    <row r="38" ht="11.25" hidden="1" customHeight="1" x14ac:dyDescent="0.2"/>
    <row r="39" ht="11.25" hidden="1" customHeight="1" x14ac:dyDescent="0.2"/>
    <row r="40" ht="11.25" hidden="1" customHeight="1" x14ac:dyDescent="0.2"/>
    <row r="41" ht="11.25" hidden="1" customHeight="1" x14ac:dyDescent="0.2"/>
    <row r="42" ht="11.25" hidden="1" customHeight="1" x14ac:dyDescent="0.2"/>
    <row r="43" ht="11.25" hidden="1" customHeight="1" x14ac:dyDescent="0.2"/>
    <row r="44" ht="11.25" hidden="1" customHeight="1" x14ac:dyDescent="0.2"/>
    <row r="45" ht="11.25" hidden="1" customHeight="1" x14ac:dyDescent="0.2"/>
    <row r="46" ht="11.25" hidden="1" customHeight="1" x14ac:dyDescent="0.2"/>
    <row r="47" ht="11.25" hidden="1" customHeight="1" x14ac:dyDescent="0.2"/>
    <row r="48" ht="11.25" hidden="1" customHeight="1" x14ac:dyDescent="0.2"/>
    <row r="49" ht="11.25"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row r="57" ht="11.25" hidden="1" customHeight="1" x14ac:dyDescent="0.2"/>
  </sheetData>
  <sheetProtection algorithmName="SHA-512" hashValue="TQOYMuFd09KWQD7FuiCxa6MugEElZ1EDDLLB/qOWZLkozEAGiWcWQKNk209xK1g6Ha1ndIEbC+i/XCKxyWHHKg==" saltValue="RF7bWE/FI6BraCcRAoiGWw==" spinCount="100000" sheet="1" objects="1" scenarios="1"/>
  <mergeCells count="1">
    <mergeCell ref="B5:C5"/>
  </mergeCells>
  <conditionalFormatting sqref="C7">
    <cfRule type="expression" dxfId="188" priority="3" stopIfTrue="1">
      <formula>C7=""</formula>
    </cfRule>
  </conditionalFormatting>
  <conditionalFormatting sqref="C8">
    <cfRule type="expression" dxfId="187" priority="19" stopIfTrue="1">
      <formula>C8=""</formula>
    </cfRule>
  </conditionalFormatting>
  <conditionalFormatting sqref="C9">
    <cfRule type="expression" dxfId="186" priority="18" stopIfTrue="1">
      <formula>C9=""</formula>
    </cfRule>
  </conditionalFormatting>
  <conditionalFormatting sqref="C10">
    <cfRule type="expression" dxfId="185" priority="17" stopIfTrue="1">
      <formula>C10=""</formula>
    </cfRule>
  </conditionalFormatting>
  <conditionalFormatting sqref="C11">
    <cfRule type="expression" dxfId="184" priority="16" stopIfTrue="1">
      <formula>C11=""</formula>
    </cfRule>
  </conditionalFormatting>
  <conditionalFormatting sqref="C12">
    <cfRule type="expression" dxfId="183" priority="15" stopIfTrue="1">
      <formula>C12=""</formula>
    </cfRule>
  </conditionalFormatting>
  <conditionalFormatting sqref="C13">
    <cfRule type="expression" dxfId="182" priority="14" stopIfTrue="1">
      <formula>C13=""</formula>
    </cfRule>
  </conditionalFormatting>
  <conditionalFormatting sqref="C14">
    <cfRule type="expression" dxfId="181" priority="35" stopIfTrue="1">
      <formula>C14=""</formula>
    </cfRule>
  </conditionalFormatting>
  <conditionalFormatting sqref="C15">
    <cfRule type="expression" dxfId="180" priority="8" stopIfTrue="1">
      <formula>C15=""</formula>
    </cfRule>
  </conditionalFormatting>
  <conditionalFormatting sqref="C16 C18 C20">
    <cfRule type="expression" dxfId="179" priority="9" stopIfTrue="1">
      <formula>C16=""</formula>
    </cfRule>
  </conditionalFormatting>
  <conditionalFormatting sqref="C17">
    <cfRule type="expression" dxfId="178" priority="7" stopIfTrue="1">
      <formula>C17=""</formula>
    </cfRule>
  </conditionalFormatting>
  <conditionalFormatting sqref="C19">
    <cfRule type="expression" dxfId="177" priority="1" stopIfTrue="1">
      <formula>C19=""</formula>
    </cfRule>
  </conditionalFormatting>
  <conditionalFormatting sqref="C21">
    <cfRule type="expression" dxfId="176" priority="5" stopIfTrue="1">
      <formula>C21=""</formula>
    </cfRule>
  </conditionalFormatting>
  <conditionalFormatting sqref="C22">
    <cfRule type="expression" dxfId="175" priority="4" stopIfTrue="1">
      <formula>C22=""</formula>
    </cfRule>
  </conditionalFormatting>
  <dataValidations count="2">
    <dataValidation allowBlank="1" showInputMessage="1" sqref="C7:C18 C20:C22" xr:uid="{62838E19-B1AD-40B5-A2C6-408F28513EE5}"/>
    <dataValidation type="list" allowBlank="1" showInputMessage="1" showErrorMessage="1" sqref="C19" xr:uid="{CF13FA93-E03F-445C-8179-0EDD15E1756D}">
      <formula1>"Ja,Nej"</formula1>
    </dataValidation>
  </dataValidations>
  <pageMargins left="0.7" right="0.7" top="0.78740157499999996" bottom="0.78740157499999996" header="0.3" footer="0.3"/>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13D27-5F55-40F6-9CF3-36C3B5C31D46}">
  <sheetPr codeName="Sheet5">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15" customWidth="1"/>
    <col min="3" max="3" width="26.25" style="212" customWidth="1"/>
    <col min="4" max="4" width="26.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2026-4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186</v>
      </c>
      <c r="C4" s="1"/>
      <c r="D4" s="1"/>
      <c r="E4" s="1"/>
      <c r="F4" s="1"/>
      <c r="G4" s="35"/>
      <c r="H4" s="28"/>
    </row>
    <row r="5" spans="1:8" s="287" customFormat="1" ht="22.5" customHeight="1" x14ac:dyDescent="0.2">
      <c r="A5" s="1"/>
      <c r="B5" s="397" t="s">
        <v>112</v>
      </c>
      <c r="C5" s="398"/>
      <c r="D5" s="398"/>
      <c r="E5" s="29"/>
    </row>
    <row r="6" spans="1:8" s="287" customFormat="1" ht="39.950000000000003" customHeight="1" x14ac:dyDescent="0.2">
      <c r="A6" s="1"/>
      <c r="B6" s="44" t="s">
        <v>205</v>
      </c>
      <c r="C6" s="44" t="s">
        <v>206</v>
      </c>
      <c r="D6" s="44" t="s">
        <v>207</v>
      </c>
      <c r="E6" s="288" t="str">
        <f>IF(D7="",("Information saknas"), (""))</f>
        <v>Information saknas</v>
      </c>
      <c r="F6" s="289" t="s">
        <v>9</v>
      </c>
      <c r="G6" s="289"/>
      <c r="H6" s="289" t="s">
        <v>10</v>
      </c>
    </row>
    <row r="7" spans="1:8" s="287" customFormat="1" ht="15" customHeight="1" x14ac:dyDescent="0.2">
      <c r="A7" s="1"/>
      <c r="B7" s="264"/>
      <c r="C7" s="290"/>
      <c r="D7" s="265"/>
    </row>
    <row r="8" spans="1:8" s="287" customFormat="1" ht="15" customHeight="1" x14ac:dyDescent="0.2">
      <c r="A8" s="1"/>
      <c r="B8" s="267"/>
      <c r="C8" s="291"/>
      <c r="D8" s="268"/>
      <c r="E8" s="28"/>
    </row>
    <row r="9" spans="1:8" s="287" customFormat="1" ht="15" customHeight="1" x14ac:dyDescent="0.2">
      <c r="A9" s="1"/>
      <c r="B9" s="264"/>
      <c r="C9" s="290"/>
      <c r="D9" s="265"/>
      <c r="E9" s="28"/>
    </row>
    <row r="10" spans="1:8" s="287" customFormat="1" ht="15" customHeight="1" x14ac:dyDescent="0.2">
      <c r="A10" s="1"/>
      <c r="B10" s="267"/>
      <c r="C10" s="291"/>
      <c r="D10" s="268"/>
      <c r="E10" s="28"/>
    </row>
    <row r="11" spans="1:8" s="287" customFormat="1" ht="15" customHeight="1" x14ac:dyDescent="0.2">
      <c r="A11" s="1"/>
      <c r="B11" s="264"/>
      <c r="C11" s="290"/>
      <c r="D11" s="265"/>
      <c r="E11" s="28"/>
    </row>
    <row r="12" spans="1:8" s="287" customFormat="1" ht="15" customHeight="1" x14ac:dyDescent="0.2">
      <c r="A12" s="1"/>
      <c r="B12" s="267"/>
      <c r="C12" s="291"/>
      <c r="D12" s="268"/>
      <c r="E12" s="28"/>
    </row>
    <row r="13" spans="1:8" s="287" customFormat="1" ht="15" customHeight="1" x14ac:dyDescent="0.2">
      <c r="A13" s="1"/>
      <c r="B13" s="264"/>
      <c r="C13" s="290"/>
      <c r="D13" s="265"/>
      <c r="E13" s="28"/>
    </row>
    <row r="14" spans="1:8" s="287" customFormat="1" ht="15" customHeight="1" x14ac:dyDescent="0.2">
      <c r="A14" s="1"/>
      <c r="B14" s="267"/>
      <c r="C14" s="291"/>
      <c r="D14" s="268"/>
      <c r="E14" s="28"/>
    </row>
    <row r="15" spans="1:8" s="287" customFormat="1" ht="15" customHeight="1" x14ac:dyDescent="0.2">
      <c r="A15" s="1"/>
      <c r="B15" s="264"/>
      <c r="C15" s="290"/>
      <c r="D15" s="265"/>
      <c r="E15" s="28"/>
    </row>
    <row r="16" spans="1:8" s="287" customFormat="1" ht="15" customHeight="1" x14ac:dyDescent="0.2">
      <c r="A16" s="1"/>
      <c r="B16" s="267"/>
      <c r="C16" s="291"/>
      <c r="D16" s="268"/>
      <c r="E16" s="28"/>
    </row>
    <row r="17" spans="1:5" s="287" customFormat="1" ht="15" customHeight="1" x14ac:dyDescent="0.2">
      <c r="A17" s="1"/>
      <c r="B17" s="264"/>
      <c r="C17" s="290"/>
      <c r="D17" s="265"/>
      <c r="E17" s="28"/>
    </row>
    <row r="18" spans="1:5" s="287" customFormat="1" ht="15" customHeight="1" x14ac:dyDescent="0.2">
      <c r="A18" s="1"/>
      <c r="B18" s="267"/>
      <c r="C18" s="291"/>
      <c r="D18" s="268"/>
      <c r="E18" s="28"/>
    </row>
    <row r="19" spans="1:5" s="287" customFormat="1" ht="15" customHeight="1" x14ac:dyDescent="0.2">
      <c r="A19" s="1"/>
      <c r="B19" s="264"/>
      <c r="C19" s="290"/>
      <c r="D19" s="265"/>
      <c r="E19" s="28"/>
    </row>
    <row r="20" spans="1:5" s="287" customFormat="1" ht="15" customHeight="1" x14ac:dyDescent="0.2">
      <c r="A20" s="1"/>
      <c r="B20" s="267"/>
      <c r="C20" s="291"/>
      <c r="D20" s="268"/>
      <c r="E20" s="28"/>
    </row>
    <row r="21" spans="1:5" s="287" customFormat="1" ht="15" customHeight="1" x14ac:dyDescent="0.2">
      <c r="A21" s="1"/>
      <c r="B21" s="264"/>
      <c r="C21" s="290"/>
      <c r="D21" s="265"/>
      <c r="E21" s="28"/>
    </row>
    <row r="22" spans="1:5" s="287" customFormat="1" ht="15" customHeight="1" x14ac:dyDescent="0.2">
      <c r="A22" s="1"/>
      <c r="B22" s="267"/>
      <c r="C22" s="291"/>
      <c r="D22" s="268"/>
      <c r="E22" s="28"/>
    </row>
    <row r="23" spans="1:5" s="287" customFormat="1" ht="15" customHeight="1" x14ac:dyDescent="0.2">
      <c r="A23" s="1"/>
      <c r="B23" s="264"/>
      <c r="C23" s="290"/>
      <c r="D23" s="265"/>
      <c r="E23" s="28"/>
    </row>
    <row r="24" spans="1:5" s="287" customFormat="1" ht="15" customHeight="1" x14ac:dyDescent="0.2">
      <c r="A24" s="1"/>
      <c r="B24" s="267"/>
      <c r="C24" s="291"/>
      <c r="D24" s="268"/>
      <c r="E24" s="28"/>
    </row>
    <row r="25" spans="1:5" s="287" customFormat="1" ht="15" customHeight="1" x14ac:dyDescent="0.2">
      <c r="A25" s="1"/>
      <c r="B25" s="264"/>
      <c r="C25" s="290"/>
      <c r="D25" s="265"/>
      <c r="E25" s="28"/>
    </row>
    <row r="26" spans="1:5" s="287" customFormat="1" ht="15" customHeight="1" x14ac:dyDescent="0.2">
      <c r="A26" s="1"/>
      <c r="B26" s="267"/>
      <c r="C26" s="291"/>
      <c r="D26" s="268"/>
      <c r="E26" s="28"/>
    </row>
    <row r="27" spans="1:5" s="287" customFormat="1" ht="15" customHeight="1" x14ac:dyDescent="0.2">
      <c r="A27" s="1"/>
      <c r="B27" s="264"/>
      <c r="C27" s="290"/>
      <c r="D27" s="265"/>
      <c r="E27" s="28"/>
    </row>
    <row r="28" spans="1:5" s="287" customFormat="1" ht="15" customHeight="1" x14ac:dyDescent="0.2">
      <c r="A28" s="1"/>
      <c r="B28" s="267"/>
      <c r="C28" s="291"/>
      <c r="D28" s="268"/>
      <c r="E28" s="28"/>
    </row>
    <row r="29" spans="1:5" s="287" customFormat="1" ht="15" customHeight="1" x14ac:dyDescent="0.2">
      <c r="A29" s="1"/>
      <c r="B29" s="264"/>
      <c r="C29" s="290"/>
      <c r="D29" s="265"/>
      <c r="E29" s="28"/>
    </row>
    <row r="30" spans="1:5" s="287" customFormat="1" ht="15" customHeight="1" x14ac:dyDescent="0.2">
      <c r="A30" s="1"/>
      <c r="B30" s="267"/>
      <c r="C30" s="291"/>
      <c r="D30" s="268"/>
      <c r="E30" s="28"/>
    </row>
    <row r="31" spans="1:5" s="287" customFormat="1" ht="15" customHeight="1" x14ac:dyDescent="0.2">
      <c r="A31" s="1"/>
      <c r="B31" s="264"/>
      <c r="C31" s="290"/>
      <c r="D31" s="265"/>
      <c r="E31" s="28"/>
    </row>
    <row r="32" spans="1:5" s="287" customFormat="1" ht="15" customHeight="1" x14ac:dyDescent="0.2">
      <c r="A32" s="1"/>
      <c r="B32" s="267"/>
      <c r="C32" s="291"/>
      <c r="D32" s="268"/>
      <c r="E32" s="28"/>
    </row>
    <row r="33" spans="1:5" s="287" customFormat="1" ht="15" customHeight="1" x14ac:dyDescent="0.2">
      <c r="A33" s="1"/>
      <c r="B33" s="264"/>
      <c r="C33" s="290"/>
      <c r="D33" s="265"/>
      <c r="E33" s="28"/>
    </row>
    <row r="34" spans="1:5" s="287" customFormat="1" ht="15" customHeight="1" x14ac:dyDescent="0.2">
      <c r="A34" s="1"/>
      <c r="B34" s="267"/>
      <c r="C34" s="291"/>
      <c r="D34" s="268"/>
      <c r="E34" s="28"/>
    </row>
    <row r="35" spans="1:5" s="287" customFormat="1" ht="15" customHeight="1" x14ac:dyDescent="0.2">
      <c r="A35" s="1"/>
      <c r="B35" s="264"/>
      <c r="C35" s="290"/>
      <c r="D35" s="265"/>
      <c r="E35" s="28"/>
    </row>
    <row r="36" spans="1:5" s="287" customFormat="1" ht="15" customHeight="1" x14ac:dyDescent="0.2">
      <c r="A36" s="1"/>
      <c r="B36" s="267"/>
      <c r="C36" s="291"/>
      <c r="D36" s="268"/>
      <c r="E36" s="28"/>
    </row>
    <row r="37" spans="1:5" s="287" customFormat="1" ht="15" customHeight="1" x14ac:dyDescent="0.2">
      <c r="A37" s="1"/>
      <c r="B37" s="264"/>
      <c r="C37" s="290"/>
      <c r="D37" s="265"/>
      <c r="E37" s="28"/>
    </row>
    <row r="38" spans="1:5" s="287" customFormat="1" ht="15" customHeight="1" x14ac:dyDescent="0.2">
      <c r="A38" s="1"/>
      <c r="B38" s="267"/>
      <c r="C38" s="291"/>
      <c r="D38" s="268"/>
      <c r="E38" s="28"/>
    </row>
    <row r="39" spans="1:5" s="287" customFormat="1" ht="15" customHeight="1" x14ac:dyDescent="0.2">
      <c r="A39" s="1"/>
      <c r="B39" s="264"/>
      <c r="C39" s="290"/>
      <c r="D39" s="265"/>
      <c r="E39" s="28"/>
    </row>
    <row r="40" spans="1:5" s="287" customFormat="1" ht="15" customHeight="1" x14ac:dyDescent="0.2">
      <c r="A40" s="1"/>
      <c r="B40" s="267"/>
      <c r="C40" s="291"/>
      <c r="D40" s="268"/>
      <c r="E40" s="28"/>
    </row>
    <row r="41" spans="1:5" s="287" customFormat="1" ht="15" customHeight="1" x14ac:dyDescent="0.2">
      <c r="A41" s="1"/>
      <c r="B41" s="264"/>
      <c r="C41" s="290"/>
      <c r="D41" s="265"/>
      <c r="E41" s="28"/>
    </row>
    <row r="42" spans="1:5" s="287" customFormat="1" ht="15" customHeight="1" x14ac:dyDescent="0.2">
      <c r="A42" s="1"/>
      <c r="B42" s="267"/>
      <c r="C42" s="291"/>
      <c r="D42" s="268"/>
      <c r="E42" s="28"/>
    </row>
    <row r="43" spans="1:5" s="287" customFormat="1" ht="15" customHeight="1" x14ac:dyDescent="0.2">
      <c r="A43" s="1"/>
      <c r="B43" s="264"/>
      <c r="C43" s="290"/>
      <c r="D43" s="265"/>
      <c r="E43" s="28"/>
    </row>
    <row r="44" spans="1:5" s="287" customFormat="1" ht="15" customHeight="1" x14ac:dyDescent="0.2">
      <c r="A44" s="1"/>
      <c r="B44" s="267"/>
      <c r="C44" s="291"/>
      <c r="D44" s="268"/>
      <c r="E44" s="28"/>
    </row>
    <row r="45" spans="1:5" s="287" customFormat="1" ht="15" customHeight="1" x14ac:dyDescent="0.2">
      <c r="A45" s="1"/>
      <c r="B45" s="264"/>
      <c r="C45" s="290"/>
      <c r="D45" s="265"/>
      <c r="E45" s="28"/>
    </row>
    <row r="46" spans="1:5" s="287" customFormat="1" ht="15" customHeight="1" x14ac:dyDescent="0.2">
      <c r="A46" s="1"/>
      <c r="B46" s="267"/>
      <c r="C46" s="291"/>
      <c r="D46" s="268"/>
      <c r="E46" s="28"/>
    </row>
    <row r="47" spans="1:5" s="287" customFormat="1" ht="15" customHeight="1" x14ac:dyDescent="0.2">
      <c r="A47" s="1"/>
      <c r="B47" s="264"/>
      <c r="C47" s="290"/>
      <c r="D47" s="265"/>
      <c r="E47" s="28"/>
    </row>
    <row r="48" spans="1:5" s="287" customFormat="1" ht="15" customHeight="1" x14ac:dyDescent="0.2">
      <c r="A48" s="1"/>
      <c r="B48" s="267"/>
      <c r="C48" s="291"/>
      <c r="D48" s="268"/>
      <c r="E48" s="28"/>
    </row>
    <row r="49" spans="1:5" s="287" customFormat="1" ht="15" customHeight="1" x14ac:dyDescent="0.2">
      <c r="A49" s="1"/>
      <c r="B49" s="264"/>
      <c r="C49" s="290"/>
      <c r="D49" s="265"/>
      <c r="E49" s="28"/>
    </row>
    <row r="50" spans="1:5" s="287" customFormat="1" ht="15" customHeight="1" x14ac:dyDescent="0.2">
      <c r="A50" s="1"/>
      <c r="B50" s="267"/>
      <c r="C50" s="291"/>
      <c r="D50" s="268"/>
      <c r="E50" s="28"/>
    </row>
    <row r="51" spans="1:5" s="287" customFormat="1" ht="15" customHeight="1" x14ac:dyDescent="0.2">
      <c r="A51" s="1"/>
      <c r="B51" s="264"/>
      <c r="C51" s="290"/>
      <c r="D51" s="265"/>
      <c r="E51" s="28"/>
    </row>
    <row r="52" spans="1:5" s="287" customFormat="1" ht="15" customHeight="1" x14ac:dyDescent="0.2">
      <c r="A52" s="1"/>
      <c r="B52" s="267"/>
      <c r="C52" s="291"/>
      <c r="D52" s="268"/>
      <c r="E52" s="28"/>
    </row>
    <row r="53" spans="1:5" s="287" customFormat="1" ht="15" customHeight="1" x14ac:dyDescent="0.2">
      <c r="A53" s="1"/>
      <c r="B53" s="264"/>
      <c r="C53" s="290"/>
      <c r="D53" s="265"/>
      <c r="E53" s="28"/>
    </row>
    <row r="54" spans="1:5" s="287" customFormat="1" ht="15" customHeight="1" x14ac:dyDescent="0.2">
      <c r="A54" s="1"/>
      <c r="B54" s="267"/>
      <c r="C54" s="291"/>
      <c r="D54" s="268"/>
      <c r="E54" s="28"/>
    </row>
    <row r="55" spans="1:5" s="287" customFormat="1" ht="15" customHeight="1" x14ac:dyDescent="0.2">
      <c r="A55" s="1"/>
      <c r="B55" s="264"/>
      <c r="C55" s="290"/>
      <c r="D55" s="265"/>
      <c r="E55" s="28"/>
    </row>
    <row r="56" spans="1:5" s="287" customFormat="1" ht="15" customHeight="1" x14ac:dyDescent="0.2">
      <c r="A56" s="1"/>
      <c r="B56" s="267"/>
      <c r="C56" s="291"/>
      <c r="D56" s="268"/>
      <c r="E56" s="28"/>
    </row>
    <row r="57" spans="1:5" s="287" customFormat="1" ht="15" customHeight="1" x14ac:dyDescent="0.2">
      <c r="A57" s="1"/>
      <c r="B57" s="264"/>
      <c r="C57" s="290"/>
      <c r="D57" s="265"/>
      <c r="E57" s="28"/>
    </row>
    <row r="58" spans="1:5" s="287" customFormat="1" ht="15" customHeight="1" x14ac:dyDescent="0.2">
      <c r="A58" s="1"/>
      <c r="B58" s="267"/>
      <c r="C58" s="291"/>
      <c r="D58" s="268"/>
      <c r="E58" s="28"/>
    </row>
    <row r="59" spans="1:5" s="287" customFormat="1" ht="15" customHeight="1" x14ac:dyDescent="0.2">
      <c r="A59" s="1"/>
      <c r="B59" s="264"/>
      <c r="C59" s="290"/>
      <c r="D59" s="265"/>
      <c r="E59" s="28"/>
    </row>
    <row r="60" spans="1:5" s="287" customFormat="1" ht="15" customHeight="1" x14ac:dyDescent="0.2">
      <c r="A60" s="1"/>
      <c r="B60" s="267"/>
      <c r="C60" s="291"/>
      <c r="D60" s="268"/>
      <c r="E60" s="28"/>
    </row>
    <row r="61" spans="1:5" s="287" customFormat="1" ht="15" customHeight="1" x14ac:dyDescent="0.2">
      <c r="A61" s="1"/>
      <c r="B61" s="264"/>
      <c r="C61" s="290"/>
      <c r="D61" s="265"/>
      <c r="E61" s="28"/>
    </row>
    <row r="62" spans="1:5" s="287" customFormat="1" ht="15" customHeight="1" x14ac:dyDescent="0.2">
      <c r="A62" s="1"/>
      <c r="B62" s="267"/>
      <c r="C62" s="291"/>
      <c r="D62" s="268"/>
      <c r="E62" s="28"/>
    </row>
    <row r="63" spans="1:5" s="287" customFormat="1" ht="15" customHeight="1" x14ac:dyDescent="0.2">
      <c r="A63" s="1"/>
      <c r="B63" s="264"/>
      <c r="C63" s="290"/>
      <c r="D63" s="265"/>
      <c r="E63" s="28"/>
    </row>
    <row r="64" spans="1:5" s="287" customFormat="1" ht="15" customHeight="1" x14ac:dyDescent="0.2">
      <c r="A64" s="1"/>
      <c r="B64" s="267"/>
      <c r="C64" s="291"/>
      <c r="D64" s="268"/>
      <c r="E64" s="28"/>
    </row>
    <row r="65" spans="1:5" s="287" customFormat="1" ht="15" customHeight="1" x14ac:dyDescent="0.2">
      <c r="A65" s="1"/>
      <c r="B65" s="264"/>
      <c r="C65" s="290"/>
      <c r="D65" s="265"/>
      <c r="E65" s="28"/>
    </row>
    <row r="66" spans="1:5" s="287" customFormat="1" ht="15" customHeight="1" x14ac:dyDescent="0.2">
      <c r="A66" s="1"/>
      <c r="B66" s="267"/>
      <c r="C66" s="291"/>
      <c r="D66" s="268"/>
      <c r="E66" s="28"/>
    </row>
    <row r="67" spans="1:5" s="287" customFormat="1" ht="15" customHeight="1" x14ac:dyDescent="0.2">
      <c r="A67" s="1"/>
      <c r="B67" s="264"/>
      <c r="C67" s="290"/>
      <c r="D67" s="265"/>
      <c r="E67" s="28"/>
    </row>
    <row r="68" spans="1:5" s="287" customFormat="1" ht="15" customHeight="1" x14ac:dyDescent="0.2">
      <c r="A68" s="1"/>
      <c r="B68" s="267"/>
      <c r="C68" s="291"/>
      <c r="D68" s="268"/>
      <c r="E68" s="28"/>
    </row>
    <row r="69" spans="1:5" s="287" customFormat="1" ht="15" customHeight="1" x14ac:dyDescent="0.2">
      <c r="A69" s="1"/>
      <c r="B69" s="264"/>
      <c r="C69" s="290"/>
      <c r="D69" s="265"/>
      <c r="E69" s="28"/>
    </row>
    <row r="70" spans="1:5" s="287" customFormat="1" ht="15" customHeight="1" x14ac:dyDescent="0.2">
      <c r="A70" s="1"/>
      <c r="B70" s="267"/>
      <c r="C70" s="291"/>
      <c r="D70" s="268"/>
      <c r="E70" s="28"/>
    </row>
    <row r="71" spans="1:5" s="287" customFormat="1" ht="15" customHeight="1" x14ac:dyDescent="0.2">
      <c r="A71" s="1"/>
      <c r="B71" s="264"/>
      <c r="C71" s="290"/>
      <c r="D71" s="265"/>
      <c r="E71" s="28"/>
    </row>
    <row r="72" spans="1:5" s="287" customFormat="1" ht="15" customHeight="1" x14ac:dyDescent="0.2">
      <c r="A72" s="1"/>
      <c r="B72" s="267"/>
      <c r="C72" s="291"/>
      <c r="D72" s="268"/>
      <c r="E72" s="28"/>
    </row>
    <row r="73" spans="1:5" s="287" customFormat="1" ht="15" customHeight="1" x14ac:dyDescent="0.2">
      <c r="A73" s="1"/>
      <c r="B73" s="264"/>
      <c r="C73" s="290"/>
      <c r="D73" s="265"/>
      <c r="E73" s="28"/>
    </row>
    <row r="74" spans="1:5" s="287" customFormat="1" ht="15" customHeight="1" x14ac:dyDescent="0.2">
      <c r="A74" s="1"/>
      <c r="B74" s="267"/>
      <c r="C74" s="291"/>
      <c r="D74" s="268"/>
      <c r="E74" s="28"/>
    </row>
    <row r="75" spans="1:5" s="287" customFormat="1" ht="15" customHeight="1" x14ac:dyDescent="0.2">
      <c r="A75" s="1"/>
      <c r="B75" s="264"/>
      <c r="C75" s="290"/>
      <c r="D75" s="265"/>
      <c r="E75" s="28"/>
    </row>
    <row r="76" spans="1:5" s="287" customFormat="1" ht="15" customHeight="1" x14ac:dyDescent="0.2">
      <c r="A76" s="1"/>
      <c r="B76" s="267"/>
      <c r="C76" s="291"/>
      <c r="D76" s="268"/>
      <c r="E76" s="28"/>
    </row>
    <row r="77" spans="1:5" s="287" customFormat="1" ht="15" customHeight="1" x14ac:dyDescent="0.2">
      <c r="A77" s="1"/>
      <c r="B77" s="264"/>
      <c r="C77" s="290"/>
      <c r="D77" s="265"/>
      <c r="E77" s="28"/>
    </row>
    <row r="78" spans="1:5" s="287" customFormat="1" ht="15" customHeight="1" x14ac:dyDescent="0.2">
      <c r="A78" s="1"/>
      <c r="B78" s="267"/>
      <c r="C78" s="291"/>
      <c r="D78" s="268"/>
      <c r="E78" s="28"/>
    </row>
    <row r="79" spans="1:5" s="287" customFormat="1" ht="15" customHeight="1" x14ac:dyDescent="0.2">
      <c r="A79" s="1"/>
      <c r="B79" s="264"/>
      <c r="C79" s="290"/>
      <c r="D79" s="265"/>
      <c r="E79" s="28"/>
    </row>
    <row r="80" spans="1:5" s="287" customFormat="1" ht="15" customHeight="1" x14ac:dyDescent="0.2">
      <c r="A80" s="1"/>
      <c r="B80" s="267"/>
      <c r="C80" s="291"/>
      <c r="D80" s="268"/>
      <c r="E80" s="28"/>
    </row>
    <row r="81" spans="1:5" s="287" customFormat="1" ht="15" customHeight="1" x14ac:dyDescent="0.2">
      <c r="A81" s="1"/>
      <c r="B81" s="264"/>
      <c r="C81" s="290"/>
      <c r="D81" s="265"/>
      <c r="E81" s="28"/>
    </row>
    <row r="82" spans="1:5" s="287" customFormat="1" ht="15" customHeight="1" x14ac:dyDescent="0.2">
      <c r="A82" s="1"/>
      <c r="B82" s="267"/>
      <c r="C82" s="291"/>
      <c r="D82" s="268"/>
      <c r="E82" s="28"/>
    </row>
    <row r="83" spans="1:5" s="287" customFormat="1" ht="15" customHeight="1" x14ac:dyDescent="0.2">
      <c r="A83" s="1"/>
      <c r="B83" s="264"/>
      <c r="C83" s="290"/>
      <c r="D83" s="265"/>
      <c r="E83" s="28"/>
    </row>
    <row r="84" spans="1:5" s="287" customFormat="1" ht="15" customHeight="1" x14ac:dyDescent="0.2">
      <c r="A84" s="1"/>
      <c r="B84" s="267"/>
      <c r="C84" s="291"/>
      <c r="D84" s="268"/>
      <c r="E84" s="28"/>
    </row>
    <row r="85" spans="1:5" s="287" customFormat="1" ht="15" customHeight="1" x14ac:dyDescent="0.2">
      <c r="A85" s="1"/>
      <c r="B85" s="264"/>
      <c r="C85" s="290"/>
      <c r="D85" s="265"/>
      <c r="E85" s="28"/>
    </row>
    <row r="86" spans="1:5" s="287" customFormat="1" ht="15" customHeight="1" x14ac:dyDescent="0.2">
      <c r="A86" s="1"/>
      <c r="B86" s="267"/>
      <c r="C86" s="291"/>
      <c r="D86" s="268"/>
      <c r="E86" s="28"/>
    </row>
    <row r="87" spans="1:5" s="287" customFormat="1" ht="15" customHeight="1" x14ac:dyDescent="0.2">
      <c r="A87" s="1"/>
      <c r="B87" s="264"/>
      <c r="C87" s="290"/>
      <c r="D87" s="265"/>
      <c r="E87" s="28"/>
    </row>
    <row r="88" spans="1:5" s="287" customFormat="1" ht="15" customHeight="1" x14ac:dyDescent="0.2">
      <c r="A88" s="1"/>
      <c r="B88" s="267"/>
      <c r="C88" s="291"/>
      <c r="D88" s="268"/>
      <c r="E88" s="28"/>
    </row>
    <row r="89" spans="1:5" s="287" customFormat="1" ht="15" customHeight="1" x14ac:dyDescent="0.2">
      <c r="A89" s="1"/>
      <c r="B89" s="264"/>
      <c r="C89" s="290"/>
      <c r="D89" s="265"/>
      <c r="E89" s="28"/>
    </row>
    <row r="90" spans="1:5" s="287" customFormat="1" ht="15" customHeight="1" x14ac:dyDescent="0.2">
      <c r="A90" s="1"/>
      <c r="B90" s="267"/>
      <c r="C90" s="291"/>
      <c r="D90" s="268"/>
      <c r="E90" s="28"/>
    </row>
    <row r="91" spans="1:5" s="287" customFormat="1" ht="15" customHeight="1" x14ac:dyDescent="0.2">
      <c r="A91" s="1"/>
      <c r="B91" s="264"/>
      <c r="C91" s="290"/>
      <c r="D91" s="265"/>
      <c r="E91" s="28"/>
    </row>
    <row r="92" spans="1:5" s="287" customFormat="1" ht="15" customHeight="1" x14ac:dyDescent="0.2">
      <c r="A92" s="1"/>
      <c r="B92" s="267"/>
      <c r="C92" s="291"/>
      <c r="D92" s="268"/>
      <c r="E92" s="28"/>
    </row>
    <row r="93" spans="1:5" s="287" customFormat="1" ht="15" customHeight="1" x14ac:dyDescent="0.2">
      <c r="A93" s="1"/>
      <c r="B93" s="264"/>
      <c r="C93" s="290"/>
      <c r="D93" s="265"/>
      <c r="E93" s="28"/>
    </row>
    <row r="94" spans="1:5" s="287" customFormat="1" ht="15" customHeight="1" x14ac:dyDescent="0.2">
      <c r="A94" s="1"/>
      <c r="B94" s="267"/>
      <c r="C94" s="291"/>
      <c r="D94" s="268"/>
      <c r="E94" s="28"/>
    </row>
    <row r="95" spans="1:5" s="287" customFormat="1" ht="15" customHeight="1" x14ac:dyDescent="0.2">
      <c r="A95" s="1"/>
      <c r="B95" s="264"/>
      <c r="C95" s="290"/>
      <c r="D95" s="265"/>
      <c r="E95" s="28"/>
    </row>
    <row r="96" spans="1:5" s="287" customFormat="1" ht="15" customHeight="1" x14ac:dyDescent="0.2">
      <c r="A96" s="1"/>
      <c r="B96" s="267"/>
      <c r="C96" s="291"/>
      <c r="D96" s="268"/>
      <c r="E96" s="28"/>
    </row>
    <row r="97" spans="1:5" s="287" customFormat="1" ht="15" customHeight="1" x14ac:dyDescent="0.2">
      <c r="A97" s="1"/>
      <c r="B97" s="271"/>
      <c r="C97" s="292"/>
      <c r="D97" s="292"/>
      <c r="E97" s="28"/>
    </row>
    <row r="98" spans="1:5" ht="17.850000000000001" customHeight="1" x14ac:dyDescent="0.2"/>
    <row r="99" spans="1:5" ht="17.850000000000001" customHeight="1" x14ac:dyDescent="0.2"/>
    <row r="100" spans="1:5" ht="17.850000000000001" customHeight="1" x14ac:dyDescent="0.2"/>
    <row r="101" spans="1:5" ht="17.850000000000001" customHeight="1" x14ac:dyDescent="0.2"/>
    <row r="102" spans="1:5" ht="17.850000000000001" customHeight="1" x14ac:dyDescent="0.2"/>
    <row r="103" spans="1:5" ht="17.850000000000001" customHeight="1" x14ac:dyDescent="0.2"/>
    <row r="104" spans="1:5" ht="17.850000000000001" customHeight="1" x14ac:dyDescent="0.2"/>
    <row r="105" spans="1:5" ht="17.850000000000001" customHeight="1" x14ac:dyDescent="0.2"/>
    <row r="106" spans="1:5" ht="17.850000000000001" customHeight="1" x14ac:dyDescent="0.2"/>
    <row r="107" spans="1:5" ht="17.850000000000001" customHeight="1" x14ac:dyDescent="0.2"/>
    <row r="108" spans="1:5" ht="17.850000000000001" customHeight="1" x14ac:dyDescent="0.2"/>
  </sheetData>
  <sheetProtection algorithmName="SHA-512" hashValue="FGF/zEul8NrufnGX+ExDMecEYUzrh/MfUXlEY4OLlt7Mdnl7QXD/oiia4E2KQN2bzLNB8rANOZCio/RIKCbyng==" saltValue="4k7gOOQk6SBx9oTZ6Zg2tQ=="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cfRule type="expression" dxfId="174" priority="7"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cfRule type="expression" dxfId="173" priority="4" stopIfTrue="1">
      <formula>B8=""</formula>
    </cfRule>
  </conditionalFormatting>
  <dataValidations count="1">
    <dataValidation type="decimal" operator="greaterThanOrEqual" allowBlank="1" showInputMessage="1" showErrorMessage="1" sqref="D7:D96 D98:D1048576 C7:C97" xr:uid="{5AA64DAD-FA7F-48ED-BC15-2C24E4841FB5}">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6127C-74A2-4627-A0CB-62CAF33A3F41}">
  <sheetPr codeName="Sheet6">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15" customWidth="1"/>
    <col min="3" max="3" width="26.25" style="212" customWidth="1"/>
    <col min="4" max="4" width="26.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2026-4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187</v>
      </c>
      <c r="C4" s="1"/>
      <c r="D4" s="1"/>
      <c r="E4" s="1"/>
      <c r="F4" s="1"/>
      <c r="G4" s="35"/>
      <c r="H4" s="28"/>
    </row>
    <row r="5" spans="1:8" s="287" customFormat="1" ht="22.5" customHeight="1" x14ac:dyDescent="0.2">
      <c r="A5" s="1"/>
      <c r="B5" s="397" t="s">
        <v>112</v>
      </c>
      <c r="C5" s="398"/>
      <c r="D5" s="398"/>
      <c r="E5" s="29"/>
    </row>
    <row r="6" spans="1:8" s="287" customFormat="1" ht="39.950000000000003" customHeight="1" x14ac:dyDescent="0.2">
      <c r="A6" s="1"/>
      <c r="B6" s="44" t="s">
        <v>208</v>
      </c>
      <c r="C6" s="44" t="s">
        <v>206</v>
      </c>
      <c r="D6" s="44" t="s">
        <v>207</v>
      </c>
      <c r="E6" s="288" t="str">
        <f>IF(D7="",("Information saknas"), (""))</f>
        <v>Information saknas</v>
      </c>
      <c r="F6" s="289" t="s">
        <v>9</v>
      </c>
      <c r="G6" s="289"/>
      <c r="H6" s="289" t="s">
        <v>10</v>
      </c>
    </row>
    <row r="7" spans="1:8" s="287" customFormat="1" ht="15" customHeight="1" x14ac:dyDescent="0.2">
      <c r="A7" s="1"/>
      <c r="B7" s="12"/>
      <c r="C7" s="218"/>
      <c r="D7" s="166"/>
      <c r="E7" s="29"/>
    </row>
    <row r="8" spans="1:8" s="287" customFormat="1" ht="15" customHeight="1" x14ac:dyDescent="0.2">
      <c r="A8" s="1"/>
      <c r="B8" s="153"/>
      <c r="C8" s="219"/>
      <c r="D8" s="167"/>
      <c r="E8" s="29"/>
    </row>
    <row r="9" spans="1:8" s="287" customFormat="1" ht="15" customHeight="1" x14ac:dyDescent="0.2">
      <c r="A9" s="1"/>
      <c r="B9" s="12"/>
      <c r="C9" s="218"/>
      <c r="D9" s="166"/>
      <c r="E9" s="29"/>
    </row>
    <row r="10" spans="1:8" s="287" customFormat="1" ht="15" customHeight="1" x14ac:dyDescent="0.2">
      <c r="A10" s="1"/>
      <c r="B10" s="153"/>
      <c r="C10" s="219"/>
      <c r="D10" s="167"/>
      <c r="E10" s="29"/>
    </row>
    <row r="11" spans="1:8" s="287" customFormat="1" ht="15" customHeight="1" x14ac:dyDescent="0.2">
      <c r="A11" s="1"/>
      <c r="B11" s="12"/>
      <c r="C11" s="218"/>
      <c r="D11" s="166"/>
      <c r="E11" s="29"/>
    </row>
    <row r="12" spans="1:8" s="287" customFormat="1" ht="15" customHeight="1" x14ac:dyDescent="0.2">
      <c r="A12" s="1"/>
      <c r="B12" s="153"/>
      <c r="C12" s="219"/>
      <c r="D12" s="167"/>
      <c r="E12" s="29"/>
    </row>
    <row r="13" spans="1:8" s="287" customFormat="1" ht="15" customHeight="1" x14ac:dyDescent="0.2">
      <c r="A13" s="1"/>
      <c r="B13" s="12"/>
      <c r="C13" s="218"/>
      <c r="D13" s="166"/>
      <c r="E13" s="29"/>
    </row>
    <row r="14" spans="1:8" s="287" customFormat="1" ht="15" customHeight="1" x14ac:dyDescent="0.2">
      <c r="A14" s="1"/>
      <c r="B14" s="153"/>
      <c r="C14" s="219"/>
      <c r="D14" s="167"/>
      <c r="E14" s="29"/>
    </row>
    <row r="15" spans="1:8" s="287" customFormat="1" ht="15" customHeight="1" x14ac:dyDescent="0.2">
      <c r="A15" s="1"/>
      <c r="B15" s="12"/>
      <c r="C15" s="218"/>
      <c r="D15" s="166"/>
      <c r="E15" s="29"/>
    </row>
    <row r="16" spans="1:8" s="287" customFormat="1" ht="15" customHeight="1" x14ac:dyDescent="0.2">
      <c r="A16" s="1"/>
      <c r="B16" s="153"/>
      <c r="C16" s="219"/>
      <c r="D16" s="167"/>
      <c r="E16" s="29"/>
    </row>
    <row r="17" spans="1:5" s="287" customFormat="1" ht="15" customHeight="1" x14ac:dyDescent="0.2">
      <c r="A17" s="1"/>
      <c r="B17" s="12"/>
      <c r="C17" s="218"/>
      <c r="D17" s="166"/>
      <c r="E17" s="29"/>
    </row>
    <row r="18" spans="1:5" s="287" customFormat="1" ht="15" customHeight="1" x14ac:dyDescent="0.2">
      <c r="A18" s="1"/>
      <c r="B18" s="153"/>
      <c r="C18" s="219"/>
      <c r="D18" s="167"/>
      <c r="E18" s="29"/>
    </row>
    <row r="19" spans="1:5" s="287" customFormat="1" ht="15" customHeight="1" x14ac:dyDescent="0.2">
      <c r="A19" s="1"/>
      <c r="B19" s="12"/>
      <c r="C19" s="218"/>
      <c r="D19" s="166"/>
      <c r="E19" s="29"/>
    </row>
    <row r="20" spans="1:5" s="287" customFormat="1" ht="15" customHeight="1" x14ac:dyDescent="0.2">
      <c r="A20" s="1"/>
      <c r="B20" s="153"/>
      <c r="C20" s="219"/>
      <c r="D20" s="167"/>
      <c r="E20" s="29"/>
    </row>
    <row r="21" spans="1:5" s="287" customFormat="1" ht="15" customHeight="1" x14ac:dyDescent="0.2">
      <c r="A21" s="1"/>
      <c r="B21" s="12"/>
      <c r="C21" s="218"/>
      <c r="D21" s="166"/>
      <c r="E21" s="29"/>
    </row>
    <row r="22" spans="1:5" s="287" customFormat="1" ht="15" customHeight="1" x14ac:dyDescent="0.2">
      <c r="A22" s="1"/>
      <c r="B22" s="153"/>
      <c r="C22" s="219"/>
      <c r="D22" s="167"/>
      <c r="E22" s="29"/>
    </row>
    <row r="23" spans="1:5" s="287" customFormat="1" ht="15" customHeight="1" x14ac:dyDescent="0.2">
      <c r="A23" s="1"/>
      <c r="B23" s="12"/>
      <c r="C23" s="218"/>
      <c r="D23" s="166"/>
      <c r="E23" s="29"/>
    </row>
    <row r="24" spans="1:5" s="287" customFormat="1" ht="15" customHeight="1" x14ac:dyDescent="0.2">
      <c r="A24" s="1"/>
      <c r="B24" s="153"/>
      <c r="C24" s="219"/>
      <c r="D24" s="167"/>
      <c r="E24" s="29"/>
    </row>
    <row r="25" spans="1:5" s="287" customFormat="1" ht="15" customHeight="1" x14ac:dyDescent="0.2">
      <c r="A25" s="1"/>
      <c r="B25" s="12"/>
      <c r="C25" s="218"/>
      <c r="D25" s="166"/>
      <c r="E25" s="29"/>
    </row>
    <row r="26" spans="1:5" s="287" customFormat="1" ht="15" customHeight="1" x14ac:dyDescent="0.2">
      <c r="A26" s="1"/>
      <c r="B26" s="153"/>
      <c r="C26" s="219"/>
      <c r="D26" s="167"/>
      <c r="E26" s="29"/>
    </row>
    <row r="27" spans="1:5" s="287" customFormat="1" ht="15" customHeight="1" x14ac:dyDescent="0.2">
      <c r="A27" s="1"/>
      <c r="B27" s="12"/>
      <c r="C27" s="218"/>
      <c r="D27" s="166"/>
      <c r="E27" s="29"/>
    </row>
    <row r="28" spans="1:5" s="287" customFormat="1" ht="15" customHeight="1" x14ac:dyDescent="0.2">
      <c r="A28" s="1"/>
      <c r="B28" s="153"/>
      <c r="C28" s="219"/>
      <c r="D28" s="167"/>
      <c r="E28" s="29"/>
    </row>
    <row r="29" spans="1:5" s="287" customFormat="1" ht="15" customHeight="1" x14ac:dyDescent="0.2">
      <c r="A29" s="1"/>
      <c r="B29" s="12"/>
      <c r="C29" s="218"/>
      <c r="D29" s="166"/>
      <c r="E29" s="29"/>
    </row>
    <row r="30" spans="1:5" s="287" customFormat="1" ht="15" customHeight="1" x14ac:dyDescent="0.2">
      <c r="A30" s="1"/>
      <c r="B30" s="153"/>
      <c r="C30" s="219"/>
      <c r="D30" s="167"/>
      <c r="E30" s="29"/>
    </row>
    <row r="31" spans="1:5" s="287" customFormat="1" ht="15" customHeight="1" x14ac:dyDescent="0.2">
      <c r="A31" s="1"/>
      <c r="B31" s="12"/>
      <c r="C31" s="218"/>
      <c r="D31" s="166"/>
      <c r="E31" s="29"/>
    </row>
    <row r="32" spans="1:5" s="287" customFormat="1" ht="15" customHeight="1" x14ac:dyDescent="0.2">
      <c r="A32" s="1"/>
      <c r="B32" s="153"/>
      <c r="C32" s="219"/>
      <c r="D32" s="167"/>
      <c r="E32" s="29"/>
    </row>
    <row r="33" spans="1:5" s="287" customFormat="1" ht="15" customHeight="1" x14ac:dyDescent="0.2">
      <c r="A33" s="1"/>
      <c r="B33" s="12"/>
      <c r="C33" s="218"/>
      <c r="D33" s="166"/>
      <c r="E33" s="29"/>
    </row>
    <row r="34" spans="1:5" s="287" customFormat="1" ht="15" customHeight="1" x14ac:dyDescent="0.2">
      <c r="A34" s="1"/>
      <c r="B34" s="153"/>
      <c r="C34" s="219"/>
      <c r="D34" s="167"/>
      <c r="E34" s="29"/>
    </row>
    <row r="35" spans="1:5" s="287" customFormat="1" ht="15" customHeight="1" x14ac:dyDescent="0.2">
      <c r="A35" s="1"/>
      <c r="B35" s="12"/>
      <c r="C35" s="218"/>
      <c r="D35" s="166"/>
      <c r="E35" s="29"/>
    </row>
    <row r="36" spans="1:5" s="287" customFormat="1" ht="15" customHeight="1" x14ac:dyDescent="0.2">
      <c r="A36" s="1"/>
      <c r="B36" s="153"/>
      <c r="C36" s="219"/>
      <c r="D36" s="167"/>
      <c r="E36" s="29"/>
    </row>
    <row r="37" spans="1:5" s="287" customFormat="1" ht="15" customHeight="1" x14ac:dyDescent="0.2">
      <c r="A37" s="1"/>
      <c r="B37" s="12"/>
      <c r="C37" s="218"/>
      <c r="D37" s="166"/>
      <c r="E37" s="29"/>
    </row>
    <row r="38" spans="1:5" s="287" customFormat="1" ht="15" customHeight="1" x14ac:dyDescent="0.2">
      <c r="A38" s="1"/>
      <c r="B38" s="153"/>
      <c r="C38" s="219"/>
      <c r="D38" s="167"/>
      <c r="E38" s="29"/>
    </row>
    <row r="39" spans="1:5" s="287" customFormat="1" ht="15" customHeight="1" x14ac:dyDescent="0.2">
      <c r="A39" s="1"/>
      <c r="B39" s="12"/>
      <c r="C39" s="218"/>
      <c r="D39" s="166"/>
      <c r="E39" s="29"/>
    </row>
    <row r="40" spans="1:5" s="287" customFormat="1" ht="15" customHeight="1" x14ac:dyDescent="0.2">
      <c r="A40" s="1"/>
      <c r="B40" s="153"/>
      <c r="C40" s="219"/>
      <c r="D40" s="167"/>
      <c r="E40" s="29"/>
    </row>
    <row r="41" spans="1:5" s="287" customFormat="1" ht="15" customHeight="1" x14ac:dyDescent="0.2">
      <c r="A41" s="1"/>
      <c r="B41" s="12"/>
      <c r="C41" s="218"/>
      <c r="D41" s="166"/>
      <c r="E41" s="29"/>
    </row>
    <row r="42" spans="1:5" s="287" customFormat="1" ht="15" customHeight="1" x14ac:dyDescent="0.2">
      <c r="A42" s="1"/>
      <c r="B42" s="153"/>
      <c r="C42" s="219"/>
      <c r="D42" s="167"/>
      <c r="E42" s="29"/>
    </row>
    <row r="43" spans="1:5" s="287" customFormat="1" ht="15" customHeight="1" x14ac:dyDescent="0.2">
      <c r="A43" s="1"/>
      <c r="B43" s="12"/>
      <c r="C43" s="218"/>
      <c r="D43" s="166"/>
      <c r="E43" s="29"/>
    </row>
    <row r="44" spans="1:5" s="287" customFormat="1" ht="15" customHeight="1" x14ac:dyDescent="0.2">
      <c r="A44" s="1"/>
      <c r="B44" s="153"/>
      <c r="C44" s="219"/>
      <c r="D44" s="167"/>
      <c r="E44" s="29"/>
    </row>
    <row r="45" spans="1:5" s="287" customFormat="1" ht="15" customHeight="1" x14ac:dyDescent="0.2">
      <c r="A45" s="1"/>
      <c r="B45" s="12"/>
      <c r="C45" s="218"/>
      <c r="D45" s="166"/>
      <c r="E45" s="29"/>
    </row>
    <row r="46" spans="1:5" s="287" customFormat="1" ht="15" customHeight="1" x14ac:dyDescent="0.2">
      <c r="A46" s="1"/>
      <c r="B46" s="153"/>
      <c r="C46" s="219"/>
      <c r="D46" s="167"/>
      <c r="E46" s="29"/>
    </row>
    <row r="47" spans="1:5" s="287" customFormat="1" ht="15" customHeight="1" x14ac:dyDescent="0.2">
      <c r="A47" s="1"/>
      <c r="B47" s="12"/>
      <c r="C47" s="218"/>
      <c r="D47" s="166"/>
      <c r="E47" s="29"/>
    </row>
    <row r="48" spans="1:5" s="287" customFormat="1" ht="15" customHeight="1" x14ac:dyDescent="0.2">
      <c r="A48" s="1"/>
      <c r="B48" s="153"/>
      <c r="C48" s="219"/>
      <c r="D48" s="167"/>
      <c r="E48" s="29"/>
    </row>
    <row r="49" spans="1:5" s="287" customFormat="1" ht="15" customHeight="1" x14ac:dyDescent="0.2">
      <c r="A49" s="1"/>
      <c r="B49" s="12"/>
      <c r="C49" s="218"/>
      <c r="D49" s="166"/>
      <c r="E49" s="29"/>
    </row>
    <row r="50" spans="1:5" s="287" customFormat="1" ht="15" customHeight="1" x14ac:dyDescent="0.2">
      <c r="A50" s="1"/>
      <c r="B50" s="153"/>
      <c r="C50" s="219"/>
      <c r="D50" s="167"/>
      <c r="E50" s="29"/>
    </row>
    <row r="51" spans="1:5" s="287" customFormat="1" ht="15" customHeight="1" x14ac:dyDescent="0.2">
      <c r="A51" s="1"/>
      <c r="B51" s="12"/>
      <c r="C51" s="218"/>
      <c r="D51" s="166"/>
      <c r="E51" s="29"/>
    </row>
    <row r="52" spans="1:5" s="287" customFormat="1" ht="15" customHeight="1" x14ac:dyDescent="0.2">
      <c r="A52" s="1"/>
      <c r="B52" s="153"/>
      <c r="C52" s="219"/>
      <c r="D52" s="167"/>
      <c r="E52" s="29"/>
    </row>
    <row r="53" spans="1:5" s="287" customFormat="1" ht="15" customHeight="1" x14ac:dyDescent="0.2">
      <c r="A53" s="1"/>
      <c r="B53" s="12"/>
      <c r="C53" s="218"/>
      <c r="D53" s="166"/>
      <c r="E53" s="29"/>
    </row>
    <row r="54" spans="1:5" s="287" customFormat="1" ht="15" customHeight="1" x14ac:dyDescent="0.2">
      <c r="A54" s="1"/>
      <c r="B54" s="153"/>
      <c r="C54" s="219"/>
      <c r="D54" s="167"/>
      <c r="E54" s="29"/>
    </row>
    <row r="55" spans="1:5" s="287" customFormat="1" ht="15" customHeight="1" x14ac:dyDescent="0.2">
      <c r="A55" s="1"/>
      <c r="B55" s="12"/>
      <c r="C55" s="218"/>
      <c r="D55" s="166"/>
      <c r="E55" s="29"/>
    </row>
    <row r="56" spans="1:5" s="287" customFormat="1" ht="15" customHeight="1" x14ac:dyDescent="0.2">
      <c r="A56" s="1"/>
      <c r="B56" s="153"/>
      <c r="C56" s="219"/>
      <c r="D56" s="167"/>
      <c r="E56" s="29"/>
    </row>
    <row r="57" spans="1:5" s="287" customFormat="1" ht="15" customHeight="1" x14ac:dyDescent="0.2">
      <c r="A57" s="1"/>
      <c r="B57" s="12"/>
      <c r="C57" s="218"/>
      <c r="D57" s="166"/>
      <c r="E57" s="29"/>
    </row>
    <row r="58" spans="1:5" s="287" customFormat="1" ht="15" customHeight="1" x14ac:dyDescent="0.2">
      <c r="A58" s="1"/>
      <c r="B58" s="153"/>
      <c r="C58" s="219"/>
      <c r="D58" s="167"/>
      <c r="E58" s="29"/>
    </row>
    <row r="59" spans="1:5" s="287" customFormat="1" ht="15" customHeight="1" x14ac:dyDescent="0.2">
      <c r="A59" s="1"/>
      <c r="B59" s="12"/>
      <c r="C59" s="218"/>
      <c r="D59" s="166"/>
      <c r="E59" s="29"/>
    </row>
    <row r="60" spans="1:5" s="287" customFormat="1" ht="15" customHeight="1" x14ac:dyDescent="0.2">
      <c r="A60" s="1"/>
      <c r="B60" s="153"/>
      <c r="C60" s="219"/>
      <c r="D60" s="167"/>
      <c r="E60" s="29"/>
    </row>
    <row r="61" spans="1:5" s="287" customFormat="1" ht="15" customHeight="1" x14ac:dyDescent="0.2">
      <c r="A61" s="1"/>
      <c r="B61" s="12"/>
      <c r="C61" s="218"/>
      <c r="D61" s="166"/>
      <c r="E61" s="29"/>
    </row>
    <row r="62" spans="1:5" s="287" customFormat="1" ht="15" customHeight="1" x14ac:dyDescent="0.2">
      <c r="A62" s="1"/>
      <c r="B62" s="153"/>
      <c r="C62" s="219"/>
      <c r="D62" s="167"/>
      <c r="E62" s="29"/>
    </row>
    <row r="63" spans="1:5" s="287" customFormat="1" ht="15" customHeight="1" x14ac:dyDescent="0.2">
      <c r="A63" s="1"/>
      <c r="B63" s="12"/>
      <c r="C63" s="218"/>
      <c r="D63" s="166"/>
      <c r="E63" s="29"/>
    </row>
    <row r="64" spans="1:5" s="287" customFormat="1" ht="15" customHeight="1" x14ac:dyDescent="0.2">
      <c r="A64" s="1"/>
      <c r="B64" s="153"/>
      <c r="C64" s="219"/>
      <c r="D64" s="167"/>
      <c r="E64" s="29"/>
    </row>
    <row r="65" spans="1:5" s="287" customFormat="1" ht="15" customHeight="1" x14ac:dyDescent="0.2">
      <c r="A65" s="1"/>
      <c r="B65" s="12"/>
      <c r="C65" s="218"/>
      <c r="D65" s="166"/>
      <c r="E65" s="29"/>
    </row>
    <row r="66" spans="1:5" s="287" customFormat="1" ht="15" customHeight="1" x14ac:dyDescent="0.2">
      <c r="A66" s="1"/>
      <c r="B66" s="153"/>
      <c r="C66" s="219"/>
      <c r="D66" s="167"/>
      <c r="E66" s="29"/>
    </row>
    <row r="67" spans="1:5" s="287" customFormat="1" ht="15" customHeight="1" x14ac:dyDescent="0.2">
      <c r="A67" s="1"/>
      <c r="B67" s="12"/>
      <c r="C67" s="218"/>
      <c r="D67" s="166"/>
      <c r="E67" s="29"/>
    </row>
    <row r="68" spans="1:5" s="287" customFormat="1" ht="15" customHeight="1" x14ac:dyDescent="0.2">
      <c r="A68" s="1"/>
      <c r="B68" s="153"/>
      <c r="C68" s="219"/>
      <c r="D68" s="167"/>
      <c r="E68" s="29"/>
    </row>
    <row r="69" spans="1:5" s="287" customFormat="1" ht="15" customHeight="1" x14ac:dyDescent="0.2">
      <c r="A69" s="1"/>
      <c r="B69" s="12"/>
      <c r="C69" s="218"/>
      <c r="D69" s="166"/>
      <c r="E69" s="29"/>
    </row>
    <row r="70" spans="1:5" s="287" customFormat="1" ht="15" customHeight="1" x14ac:dyDescent="0.2">
      <c r="A70" s="1"/>
      <c r="B70" s="153"/>
      <c r="C70" s="219"/>
      <c r="D70" s="167"/>
      <c r="E70" s="29"/>
    </row>
    <row r="71" spans="1:5" s="287" customFormat="1" ht="15" customHeight="1" x14ac:dyDescent="0.2">
      <c r="A71" s="1"/>
      <c r="B71" s="12"/>
      <c r="C71" s="218"/>
      <c r="D71" s="166"/>
      <c r="E71" s="29"/>
    </row>
    <row r="72" spans="1:5" s="287" customFormat="1" ht="15" customHeight="1" x14ac:dyDescent="0.2">
      <c r="A72" s="1"/>
      <c r="B72" s="153"/>
      <c r="C72" s="219"/>
      <c r="D72" s="167"/>
      <c r="E72" s="29"/>
    </row>
    <row r="73" spans="1:5" s="287" customFormat="1" ht="15" customHeight="1" x14ac:dyDescent="0.2">
      <c r="A73" s="1"/>
      <c r="B73" s="12"/>
      <c r="C73" s="218"/>
      <c r="D73" s="166"/>
      <c r="E73" s="29"/>
    </row>
    <row r="74" spans="1:5" s="287" customFormat="1" ht="15" customHeight="1" x14ac:dyDescent="0.2">
      <c r="A74" s="1"/>
      <c r="B74" s="153"/>
      <c r="C74" s="219"/>
      <c r="D74" s="167"/>
      <c r="E74" s="29"/>
    </row>
    <row r="75" spans="1:5" s="287" customFormat="1" ht="15" customHeight="1" x14ac:dyDescent="0.2">
      <c r="A75" s="1"/>
      <c r="B75" s="12"/>
      <c r="C75" s="218"/>
      <c r="D75" s="166"/>
      <c r="E75" s="29"/>
    </row>
    <row r="76" spans="1:5" s="287" customFormat="1" ht="15" customHeight="1" x14ac:dyDescent="0.2">
      <c r="A76" s="1"/>
      <c r="B76" s="153"/>
      <c r="C76" s="219"/>
      <c r="D76" s="167"/>
      <c r="E76" s="29"/>
    </row>
    <row r="77" spans="1:5" s="287" customFormat="1" ht="15" customHeight="1" x14ac:dyDescent="0.2">
      <c r="A77" s="1"/>
      <c r="B77" s="12"/>
      <c r="C77" s="218"/>
      <c r="D77" s="166"/>
      <c r="E77" s="29"/>
    </row>
    <row r="78" spans="1:5" s="287" customFormat="1" ht="15" customHeight="1" x14ac:dyDescent="0.2">
      <c r="A78" s="1"/>
      <c r="B78" s="153"/>
      <c r="C78" s="219"/>
      <c r="D78" s="167"/>
      <c r="E78" s="29"/>
    </row>
    <row r="79" spans="1:5" s="287" customFormat="1" ht="15" customHeight="1" x14ac:dyDescent="0.2">
      <c r="A79" s="1"/>
      <c r="B79" s="12"/>
      <c r="C79" s="218"/>
      <c r="D79" s="166"/>
      <c r="E79" s="29"/>
    </row>
    <row r="80" spans="1:5" s="287" customFormat="1" ht="15" customHeight="1" x14ac:dyDescent="0.2">
      <c r="A80" s="1"/>
      <c r="B80" s="153"/>
      <c r="C80" s="219"/>
      <c r="D80" s="167"/>
      <c r="E80" s="29"/>
    </row>
    <row r="81" spans="1:5" s="287" customFormat="1" ht="15" customHeight="1" x14ac:dyDescent="0.2">
      <c r="A81" s="1"/>
      <c r="B81" s="12"/>
      <c r="C81" s="218"/>
      <c r="D81" s="166"/>
      <c r="E81" s="29"/>
    </row>
    <row r="82" spans="1:5" s="287" customFormat="1" ht="15" customHeight="1" x14ac:dyDescent="0.2">
      <c r="A82" s="1"/>
      <c r="B82" s="153"/>
      <c r="C82" s="219"/>
      <c r="D82" s="167"/>
      <c r="E82" s="29"/>
    </row>
    <row r="83" spans="1:5" s="287" customFormat="1" ht="15" customHeight="1" x14ac:dyDescent="0.2">
      <c r="A83" s="1"/>
      <c r="B83" s="12"/>
      <c r="C83" s="218"/>
      <c r="D83" s="166"/>
      <c r="E83" s="29"/>
    </row>
    <row r="84" spans="1:5" s="287" customFormat="1" ht="15" customHeight="1" x14ac:dyDescent="0.2">
      <c r="A84" s="1"/>
      <c r="B84" s="153"/>
      <c r="C84" s="219"/>
      <c r="D84" s="167"/>
      <c r="E84" s="29"/>
    </row>
    <row r="85" spans="1:5" s="287" customFormat="1" ht="15" customHeight="1" x14ac:dyDescent="0.2">
      <c r="A85" s="1"/>
      <c r="B85" s="12"/>
      <c r="C85" s="218"/>
      <c r="D85" s="166"/>
      <c r="E85" s="29"/>
    </row>
    <row r="86" spans="1:5" s="287" customFormat="1" ht="15" customHeight="1" x14ac:dyDescent="0.2">
      <c r="A86" s="1"/>
      <c r="B86" s="153"/>
      <c r="C86" s="219"/>
      <c r="D86" s="167"/>
      <c r="E86" s="29"/>
    </row>
    <row r="87" spans="1:5" s="287" customFormat="1" ht="15" customHeight="1" x14ac:dyDescent="0.2">
      <c r="A87" s="1"/>
      <c r="B87" s="12"/>
      <c r="C87" s="218"/>
      <c r="D87" s="166"/>
      <c r="E87" s="29"/>
    </row>
    <row r="88" spans="1:5" s="287" customFormat="1" ht="15" customHeight="1" x14ac:dyDescent="0.2">
      <c r="A88" s="1"/>
      <c r="B88" s="153"/>
      <c r="C88" s="219"/>
      <c r="D88" s="167"/>
      <c r="E88" s="29"/>
    </row>
    <row r="89" spans="1:5" s="287" customFormat="1" ht="15" customHeight="1" x14ac:dyDescent="0.2">
      <c r="A89" s="1"/>
      <c r="B89" s="12"/>
      <c r="C89" s="218"/>
      <c r="D89" s="166"/>
      <c r="E89" s="29"/>
    </row>
    <row r="90" spans="1:5" s="287" customFormat="1" ht="15" customHeight="1" x14ac:dyDescent="0.2">
      <c r="A90" s="1"/>
      <c r="B90" s="153"/>
      <c r="C90" s="219"/>
      <c r="D90" s="167"/>
      <c r="E90" s="29"/>
    </row>
    <row r="91" spans="1:5" s="287" customFormat="1" ht="15" customHeight="1" x14ac:dyDescent="0.2">
      <c r="A91" s="1"/>
      <c r="B91" s="12"/>
      <c r="C91" s="218"/>
      <c r="D91" s="166"/>
      <c r="E91" s="29"/>
    </row>
    <row r="92" spans="1:5" s="287" customFormat="1" ht="15" customHeight="1" x14ac:dyDescent="0.2">
      <c r="A92" s="1"/>
      <c r="B92" s="153"/>
      <c r="C92" s="219"/>
      <c r="D92" s="167"/>
      <c r="E92" s="29"/>
    </row>
    <row r="93" spans="1:5" s="287" customFormat="1" ht="15" customHeight="1" x14ac:dyDescent="0.2">
      <c r="A93" s="1"/>
      <c r="B93" s="12"/>
      <c r="C93" s="218"/>
      <c r="D93" s="166"/>
      <c r="E93" s="29"/>
    </row>
    <row r="94" spans="1:5" s="287" customFormat="1" ht="15" customHeight="1" x14ac:dyDescent="0.2">
      <c r="A94" s="1"/>
      <c r="B94" s="153"/>
      <c r="C94" s="219"/>
      <c r="D94" s="167"/>
      <c r="E94" s="29"/>
    </row>
    <row r="95" spans="1:5" s="287" customFormat="1" ht="15" customHeight="1" x14ac:dyDescent="0.2">
      <c r="A95" s="1"/>
      <c r="B95" s="12"/>
      <c r="C95" s="218"/>
      <c r="D95" s="166"/>
      <c r="E95" s="29"/>
    </row>
    <row r="96" spans="1:5" s="287" customFormat="1" ht="15" customHeight="1" x14ac:dyDescent="0.2">
      <c r="A96" s="1"/>
      <c r="B96" s="153"/>
      <c r="C96" s="219"/>
      <c r="D96" s="167"/>
      <c r="E96" s="29"/>
    </row>
    <row r="97" spans="1:5" s="287" customFormat="1" ht="15" customHeight="1" x14ac:dyDescent="0.2">
      <c r="A97" s="1"/>
      <c r="B97" s="12"/>
      <c r="C97" s="218"/>
      <c r="D97" s="166"/>
      <c r="E97" s="29"/>
    </row>
    <row r="98" spans="1:5" s="287" customFormat="1" ht="15" customHeight="1" x14ac:dyDescent="0.2">
      <c r="A98" s="1"/>
      <c r="B98" s="153"/>
      <c r="C98" s="219"/>
      <c r="D98" s="167"/>
      <c r="E98" s="29"/>
    </row>
    <row r="99" spans="1:5" s="287" customFormat="1" ht="15" customHeight="1" x14ac:dyDescent="0.2">
      <c r="A99" s="1"/>
      <c r="B99" s="12"/>
      <c r="C99" s="218"/>
      <c r="D99" s="166"/>
      <c r="E99" s="29"/>
    </row>
    <row r="100" spans="1:5" s="287" customFormat="1" ht="15" customHeight="1" x14ac:dyDescent="0.2">
      <c r="A100" s="1"/>
      <c r="B100" s="153"/>
      <c r="C100" s="219"/>
      <c r="D100" s="167"/>
      <c r="E100" s="29"/>
    </row>
    <row r="101" spans="1:5" s="287" customFormat="1" ht="15" customHeight="1" x14ac:dyDescent="0.2">
      <c r="A101" s="1"/>
      <c r="B101" s="12"/>
      <c r="C101" s="218"/>
      <c r="D101" s="166"/>
      <c r="E101" s="29"/>
    </row>
    <row r="102" spans="1:5" s="287" customFormat="1" ht="15" customHeight="1" x14ac:dyDescent="0.2">
      <c r="A102" s="1"/>
      <c r="B102" s="153"/>
      <c r="C102" s="219"/>
      <c r="D102" s="167"/>
      <c r="E102" s="29"/>
    </row>
    <row r="103" spans="1:5" s="287" customFormat="1" ht="15" customHeight="1" x14ac:dyDescent="0.2">
      <c r="A103" s="1"/>
      <c r="B103" s="12"/>
      <c r="C103" s="218"/>
      <c r="D103" s="166"/>
      <c r="E103" s="29"/>
    </row>
    <row r="104" spans="1:5" s="287" customFormat="1" ht="15" customHeight="1" x14ac:dyDescent="0.2">
      <c r="A104" s="1"/>
      <c r="B104" s="153"/>
      <c r="C104" s="219"/>
      <c r="D104" s="167"/>
      <c r="E104" s="29"/>
    </row>
    <row r="105" spans="1:5" s="287" customFormat="1" ht="15" customHeight="1" x14ac:dyDescent="0.2">
      <c r="A105" s="1"/>
      <c r="B105" s="12"/>
      <c r="C105" s="218"/>
      <c r="D105" s="166"/>
      <c r="E105" s="29"/>
    </row>
    <row r="106" spans="1:5" s="287" customFormat="1" ht="15" customHeight="1" x14ac:dyDescent="0.2">
      <c r="A106" s="1"/>
      <c r="B106" s="216"/>
      <c r="C106" s="220"/>
      <c r="D106" s="221"/>
      <c r="E106" s="29"/>
    </row>
    <row r="107" spans="1:5" ht="17.850000000000001" customHeight="1" x14ac:dyDescent="0.2">
      <c r="B107" s="217"/>
      <c r="C107" s="214"/>
      <c r="D107" s="213"/>
      <c r="E107" s="293"/>
    </row>
    <row r="108" spans="1:5" ht="17.850000000000001" customHeight="1" x14ac:dyDescent="0.2">
      <c r="B108" s="217"/>
      <c r="C108" s="214"/>
      <c r="D108" s="213"/>
      <c r="E108" s="293"/>
    </row>
  </sheetData>
  <sheetProtection algorithmName="SHA-512" hashValue="zmR7BUBTXD8/tFKrLqWAi72A7KGHd1jtUIY2YZBYmGBv2jLSoYKjMID+aM2LRT/aHTPwUNle6V9wT0fstAYyzw==" saltValue="LRo4N7pDeR6ONcT9GyFJfQ=="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72" priority="3"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71" priority="4" stopIfTrue="1">
      <formula>B8=""</formula>
    </cfRule>
  </conditionalFormatting>
  <dataValidations count="1">
    <dataValidation type="decimal" operator="greaterThanOrEqual" allowBlank="1" showInputMessage="1" showErrorMessage="1" sqref="D7:D1048576 C7:C106" xr:uid="{49736B6A-5303-4DEF-ADA8-1E6053EDA1AB}">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094BB-E12C-44CB-80A4-AEE54A87124A}">
  <sheetPr codeName="Sheet7">
    <pageSetUpPr autoPageBreaks="0" fitToPage="1"/>
  </sheetPr>
  <dimension ref="A1:AC111"/>
  <sheetViews>
    <sheetView zoomScaleNormal="100" zoomScaleSheetLayoutView="100" workbookViewId="0"/>
  </sheetViews>
  <sheetFormatPr defaultColWidth="0" defaultRowHeight="0" customHeight="1" zeroHeight="1" x14ac:dyDescent="0.2"/>
  <cols>
    <col min="1" max="1" width="2.5" style="1" customWidth="1"/>
    <col min="2" max="3" width="25" style="215" customWidth="1"/>
    <col min="4" max="4" width="28.1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2026-4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188</v>
      </c>
      <c r="C4" s="246"/>
      <c r="D4" s="1"/>
      <c r="E4" s="1"/>
      <c r="F4" s="1"/>
      <c r="G4" s="35"/>
      <c r="H4" s="28"/>
    </row>
    <row r="5" spans="1:8" s="287" customFormat="1" ht="22.5" customHeight="1" x14ac:dyDescent="0.2">
      <c r="A5" s="1"/>
      <c r="B5" s="397" t="s">
        <v>171</v>
      </c>
      <c r="C5" s="397"/>
      <c r="D5" s="397"/>
      <c r="E5" s="29"/>
    </row>
    <row r="6" spans="1:8" s="287" customFormat="1" ht="22.5" customHeight="1" x14ac:dyDescent="0.2">
      <c r="A6" s="1"/>
      <c r="B6" s="34" t="s">
        <v>99</v>
      </c>
      <c r="C6" s="34" t="s">
        <v>100</v>
      </c>
      <c r="D6" s="34" t="s">
        <v>101</v>
      </c>
      <c r="E6" s="288" t="str">
        <f>IF(B7="",("Information saknas"), (""))</f>
        <v>Information saknas</v>
      </c>
      <c r="F6" s="289" t="s">
        <v>9</v>
      </c>
      <c r="G6" s="289"/>
      <c r="H6" s="289" t="s">
        <v>10</v>
      </c>
    </row>
    <row r="7" spans="1:8" s="287" customFormat="1" ht="15" customHeight="1" x14ac:dyDescent="0.2">
      <c r="A7" s="1"/>
      <c r="B7" s="12"/>
      <c r="C7" s="12"/>
      <c r="D7" s="12"/>
      <c r="E7" s="294"/>
    </row>
    <row r="8" spans="1:8" s="287" customFormat="1" ht="15" customHeight="1" x14ac:dyDescent="0.2">
      <c r="A8" s="1"/>
      <c r="B8" s="153"/>
      <c r="C8" s="153"/>
      <c r="D8" s="153"/>
      <c r="E8" s="29"/>
    </row>
    <row r="9" spans="1:8" s="287" customFormat="1" ht="15" customHeight="1" x14ac:dyDescent="0.2">
      <c r="A9" s="1"/>
      <c r="B9" s="12"/>
      <c r="C9" s="12"/>
      <c r="D9" s="12"/>
      <c r="E9" s="29"/>
    </row>
    <row r="10" spans="1:8" s="287" customFormat="1" ht="15" customHeight="1" x14ac:dyDescent="0.2">
      <c r="A10" s="1"/>
      <c r="B10" s="153"/>
      <c r="C10" s="153"/>
      <c r="D10" s="153"/>
      <c r="E10" s="29"/>
    </row>
    <row r="11" spans="1:8" s="287" customFormat="1" ht="15" customHeight="1" x14ac:dyDescent="0.2">
      <c r="A11" s="1"/>
      <c r="B11" s="12"/>
      <c r="C11" s="12"/>
      <c r="D11" s="12"/>
      <c r="E11" s="29"/>
    </row>
    <row r="12" spans="1:8" s="287" customFormat="1" ht="15" customHeight="1" x14ac:dyDescent="0.2">
      <c r="A12" s="1"/>
      <c r="B12" s="153"/>
      <c r="C12" s="153"/>
      <c r="D12" s="153"/>
      <c r="E12" s="29"/>
    </row>
    <row r="13" spans="1:8" s="287" customFormat="1" ht="15" customHeight="1" x14ac:dyDescent="0.2">
      <c r="A13" s="1"/>
      <c r="B13" s="12"/>
      <c r="C13" s="12"/>
      <c r="D13" s="12"/>
      <c r="E13" s="29"/>
    </row>
    <row r="14" spans="1:8" s="287" customFormat="1" ht="15" customHeight="1" x14ac:dyDescent="0.2">
      <c r="A14" s="1"/>
      <c r="B14" s="153"/>
      <c r="C14" s="153"/>
      <c r="D14" s="153"/>
      <c r="E14" s="29"/>
    </row>
    <row r="15" spans="1:8" s="287" customFormat="1" ht="15" customHeight="1" x14ac:dyDescent="0.2">
      <c r="A15" s="1"/>
      <c r="B15" s="12"/>
      <c r="C15" s="12"/>
      <c r="D15" s="12"/>
      <c r="E15" s="29"/>
    </row>
    <row r="16" spans="1:8" s="287" customFormat="1" ht="15" customHeight="1" x14ac:dyDescent="0.2">
      <c r="A16" s="1"/>
      <c r="B16" s="153"/>
      <c r="C16" s="153"/>
      <c r="D16" s="153"/>
      <c r="E16" s="29"/>
    </row>
    <row r="17" spans="1:5" s="287" customFormat="1" ht="15" customHeight="1" x14ac:dyDescent="0.2">
      <c r="A17" s="1"/>
      <c r="B17" s="12"/>
      <c r="C17" s="12"/>
      <c r="D17" s="12"/>
      <c r="E17" s="29"/>
    </row>
    <row r="18" spans="1:5" s="287" customFormat="1" ht="15" customHeight="1" x14ac:dyDescent="0.2">
      <c r="A18" s="1"/>
      <c r="B18" s="153"/>
      <c r="C18" s="153"/>
      <c r="D18" s="153"/>
      <c r="E18" s="29"/>
    </row>
    <row r="19" spans="1:5" s="287" customFormat="1" ht="15" customHeight="1" x14ac:dyDescent="0.2">
      <c r="A19" s="1"/>
      <c r="B19" s="12"/>
      <c r="C19" s="12"/>
      <c r="D19" s="12"/>
      <c r="E19" s="29"/>
    </row>
    <row r="20" spans="1:5" s="287" customFormat="1" ht="15" customHeight="1" x14ac:dyDescent="0.2">
      <c r="A20" s="1"/>
      <c r="B20" s="153"/>
      <c r="C20" s="153"/>
      <c r="D20" s="153"/>
      <c r="E20" s="29"/>
    </row>
    <row r="21" spans="1:5" s="287" customFormat="1" ht="15" customHeight="1" x14ac:dyDescent="0.2">
      <c r="A21" s="1"/>
      <c r="B21" s="12"/>
      <c r="C21" s="12"/>
      <c r="D21" s="12"/>
      <c r="E21" s="29"/>
    </row>
    <row r="22" spans="1:5" s="287" customFormat="1" ht="15" customHeight="1" x14ac:dyDescent="0.2">
      <c r="A22" s="1"/>
      <c r="B22" s="153"/>
      <c r="C22" s="153"/>
      <c r="D22" s="153"/>
      <c r="E22" s="29"/>
    </row>
    <row r="23" spans="1:5" s="287" customFormat="1" ht="15" customHeight="1" x14ac:dyDescent="0.2">
      <c r="A23" s="1"/>
      <c r="B23" s="12"/>
      <c r="C23" s="12"/>
      <c r="D23" s="12"/>
      <c r="E23" s="29"/>
    </row>
    <row r="24" spans="1:5" s="287" customFormat="1" ht="15" customHeight="1" x14ac:dyDescent="0.2">
      <c r="A24" s="1"/>
      <c r="B24" s="153"/>
      <c r="C24" s="153"/>
      <c r="D24" s="153"/>
      <c r="E24" s="29"/>
    </row>
    <row r="25" spans="1:5" s="287" customFormat="1" ht="15" customHeight="1" x14ac:dyDescent="0.2">
      <c r="A25" s="1"/>
      <c r="B25" s="12"/>
      <c r="C25" s="12"/>
      <c r="D25" s="12"/>
      <c r="E25" s="29"/>
    </row>
    <row r="26" spans="1:5" s="287" customFormat="1" ht="15" customHeight="1" x14ac:dyDescent="0.2">
      <c r="A26" s="1"/>
      <c r="B26" s="153"/>
      <c r="C26" s="153"/>
      <c r="D26" s="153"/>
      <c r="E26" s="29"/>
    </row>
    <row r="27" spans="1:5" s="287" customFormat="1" ht="15" customHeight="1" x14ac:dyDescent="0.2">
      <c r="A27" s="1"/>
      <c r="B27" s="12"/>
      <c r="C27" s="12"/>
      <c r="D27" s="12"/>
      <c r="E27" s="29"/>
    </row>
    <row r="28" spans="1:5" s="287" customFormat="1" ht="15" customHeight="1" x14ac:dyDescent="0.2">
      <c r="A28" s="1"/>
      <c r="B28" s="153"/>
      <c r="C28" s="153"/>
      <c r="D28" s="153"/>
      <c r="E28" s="29"/>
    </row>
    <row r="29" spans="1:5" s="287" customFormat="1" ht="15" customHeight="1" x14ac:dyDescent="0.2">
      <c r="A29" s="1"/>
      <c r="B29" s="12"/>
      <c r="C29" s="12"/>
      <c r="D29" s="12"/>
      <c r="E29" s="29"/>
    </row>
    <row r="30" spans="1:5" s="287" customFormat="1" ht="15" customHeight="1" x14ac:dyDescent="0.2">
      <c r="A30" s="1"/>
      <c r="B30" s="153"/>
      <c r="C30" s="153"/>
      <c r="D30" s="153"/>
      <c r="E30" s="29"/>
    </row>
    <row r="31" spans="1:5" s="287" customFormat="1" ht="15" customHeight="1" x14ac:dyDescent="0.2">
      <c r="A31" s="1"/>
      <c r="B31" s="12"/>
      <c r="C31" s="12"/>
      <c r="D31" s="12"/>
      <c r="E31" s="29"/>
    </row>
    <row r="32" spans="1:5" s="287" customFormat="1" ht="15" customHeight="1" x14ac:dyDescent="0.2">
      <c r="A32" s="1"/>
      <c r="B32" s="153"/>
      <c r="C32" s="153"/>
      <c r="D32" s="153"/>
      <c r="E32" s="29"/>
    </row>
    <row r="33" spans="1:5" s="287" customFormat="1" ht="15" customHeight="1" x14ac:dyDescent="0.2">
      <c r="A33" s="1"/>
      <c r="B33" s="12"/>
      <c r="C33" s="12"/>
      <c r="D33" s="12"/>
      <c r="E33" s="29"/>
    </row>
    <row r="34" spans="1:5" s="287" customFormat="1" ht="15" customHeight="1" x14ac:dyDescent="0.2">
      <c r="A34" s="1"/>
      <c r="B34" s="153"/>
      <c r="C34" s="153"/>
      <c r="D34" s="153"/>
      <c r="E34" s="29"/>
    </row>
    <row r="35" spans="1:5" s="287" customFormat="1" ht="15" customHeight="1" x14ac:dyDescent="0.2">
      <c r="A35" s="1"/>
      <c r="B35" s="12"/>
      <c r="C35" s="12"/>
      <c r="D35" s="12"/>
      <c r="E35" s="29"/>
    </row>
    <row r="36" spans="1:5" s="287" customFormat="1" ht="15" customHeight="1" x14ac:dyDescent="0.2">
      <c r="A36" s="1"/>
      <c r="B36" s="153"/>
      <c r="C36" s="153"/>
      <c r="D36" s="153"/>
      <c r="E36" s="29"/>
    </row>
    <row r="37" spans="1:5" s="287" customFormat="1" ht="15" customHeight="1" x14ac:dyDescent="0.2">
      <c r="A37" s="1"/>
      <c r="B37" s="12"/>
      <c r="C37" s="12"/>
      <c r="D37" s="12"/>
      <c r="E37" s="29"/>
    </row>
    <row r="38" spans="1:5" s="287" customFormat="1" ht="15" customHeight="1" x14ac:dyDescent="0.2">
      <c r="A38" s="1"/>
      <c r="B38" s="153"/>
      <c r="C38" s="153"/>
      <c r="D38" s="153"/>
      <c r="E38" s="29"/>
    </row>
    <row r="39" spans="1:5" s="287" customFormat="1" ht="15" customHeight="1" x14ac:dyDescent="0.2">
      <c r="A39" s="1"/>
      <c r="B39" s="12"/>
      <c r="C39" s="12"/>
      <c r="D39" s="12"/>
      <c r="E39" s="29"/>
    </row>
    <row r="40" spans="1:5" s="287" customFormat="1" ht="15" customHeight="1" x14ac:dyDescent="0.2">
      <c r="A40" s="1"/>
      <c r="B40" s="153"/>
      <c r="C40" s="153"/>
      <c r="D40" s="153"/>
      <c r="E40" s="29"/>
    </row>
    <row r="41" spans="1:5" s="287" customFormat="1" ht="15" customHeight="1" x14ac:dyDescent="0.2">
      <c r="A41" s="1"/>
      <c r="B41" s="12"/>
      <c r="C41" s="12"/>
      <c r="D41" s="12"/>
      <c r="E41" s="29"/>
    </row>
    <row r="42" spans="1:5" s="287" customFormat="1" ht="15" customHeight="1" x14ac:dyDescent="0.2">
      <c r="A42" s="1"/>
      <c r="B42" s="153"/>
      <c r="C42" s="153"/>
      <c r="D42" s="153"/>
      <c r="E42" s="29"/>
    </row>
    <row r="43" spans="1:5" s="287" customFormat="1" ht="15" customHeight="1" x14ac:dyDescent="0.2">
      <c r="A43" s="1"/>
      <c r="B43" s="12"/>
      <c r="C43" s="12"/>
      <c r="D43" s="12"/>
      <c r="E43" s="29"/>
    </row>
    <row r="44" spans="1:5" s="287" customFormat="1" ht="15" customHeight="1" x14ac:dyDescent="0.2">
      <c r="A44" s="1"/>
      <c r="B44" s="153"/>
      <c r="C44" s="153"/>
      <c r="D44" s="153"/>
      <c r="E44" s="29"/>
    </row>
    <row r="45" spans="1:5" s="287" customFormat="1" ht="15" customHeight="1" x14ac:dyDescent="0.2">
      <c r="A45" s="1"/>
      <c r="B45" s="12"/>
      <c r="C45" s="12"/>
      <c r="D45" s="12"/>
      <c r="E45" s="29"/>
    </row>
    <row r="46" spans="1:5" s="287" customFormat="1" ht="15" customHeight="1" x14ac:dyDescent="0.2">
      <c r="A46" s="1"/>
      <c r="B46" s="153"/>
      <c r="C46" s="153"/>
      <c r="D46" s="153"/>
      <c r="E46" s="29"/>
    </row>
    <row r="47" spans="1:5" s="287" customFormat="1" ht="15" customHeight="1" x14ac:dyDescent="0.2">
      <c r="A47" s="1"/>
      <c r="B47" s="12"/>
      <c r="C47" s="12"/>
      <c r="D47" s="12"/>
      <c r="E47" s="29"/>
    </row>
    <row r="48" spans="1:5" s="287" customFormat="1" ht="15" customHeight="1" x14ac:dyDescent="0.2">
      <c r="A48" s="1"/>
      <c r="B48" s="153"/>
      <c r="C48" s="153"/>
      <c r="D48" s="153"/>
      <c r="E48" s="29"/>
    </row>
    <row r="49" spans="1:5" s="287" customFormat="1" ht="15" customHeight="1" x14ac:dyDescent="0.2">
      <c r="A49" s="1"/>
      <c r="B49" s="12"/>
      <c r="C49" s="12"/>
      <c r="D49" s="12"/>
      <c r="E49" s="29"/>
    </row>
    <row r="50" spans="1:5" s="287" customFormat="1" ht="15" customHeight="1" x14ac:dyDescent="0.2">
      <c r="A50" s="1"/>
      <c r="B50" s="153"/>
      <c r="C50" s="153"/>
      <c r="D50" s="153"/>
      <c r="E50" s="29"/>
    </row>
    <row r="51" spans="1:5" s="287" customFormat="1" ht="15" customHeight="1" x14ac:dyDescent="0.2">
      <c r="A51" s="1"/>
      <c r="B51" s="12"/>
      <c r="C51" s="12"/>
      <c r="D51" s="12"/>
      <c r="E51" s="29"/>
    </row>
    <row r="52" spans="1:5" s="287" customFormat="1" ht="15" customHeight="1" x14ac:dyDescent="0.2">
      <c r="A52" s="1"/>
      <c r="B52" s="153"/>
      <c r="C52" s="153"/>
      <c r="D52" s="153"/>
      <c r="E52" s="29"/>
    </row>
    <row r="53" spans="1:5" s="287" customFormat="1" ht="15" customHeight="1" x14ac:dyDescent="0.2">
      <c r="A53" s="1"/>
      <c r="B53" s="12"/>
      <c r="C53" s="12"/>
      <c r="D53" s="12"/>
      <c r="E53" s="29"/>
    </row>
    <row r="54" spans="1:5" s="287" customFormat="1" ht="15" customHeight="1" x14ac:dyDescent="0.2">
      <c r="A54" s="1"/>
      <c r="B54" s="153"/>
      <c r="C54" s="153"/>
      <c r="D54" s="153"/>
      <c r="E54" s="29"/>
    </row>
    <row r="55" spans="1:5" s="287" customFormat="1" ht="15" customHeight="1" x14ac:dyDescent="0.2">
      <c r="A55" s="1"/>
      <c r="B55" s="12"/>
      <c r="C55" s="12"/>
      <c r="D55" s="12"/>
      <c r="E55" s="29"/>
    </row>
    <row r="56" spans="1:5" s="287" customFormat="1" ht="15" customHeight="1" x14ac:dyDescent="0.2">
      <c r="A56" s="1"/>
      <c r="B56" s="153"/>
      <c r="C56" s="153"/>
      <c r="D56" s="153"/>
      <c r="E56" s="29"/>
    </row>
    <row r="57" spans="1:5" s="287" customFormat="1" ht="15" customHeight="1" x14ac:dyDescent="0.2">
      <c r="A57" s="1"/>
      <c r="B57" s="12"/>
      <c r="C57" s="12"/>
      <c r="D57" s="12"/>
      <c r="E57" s="29"/>
    </row>
    <row r="58" spans="1:5" s="287" customFormat="1" ht="15" customHeight="1" x14ac:dyDescent="0.2">
      <c r="A58" s="1"/>
      <c r="B58" s="153"/>
      <c r="C58" s="153"/>
      <c r="D58" s="153"/>
      <c r="E58" s="29"/>
    </row>
    <row r="59" spans="1:5" s="287" customFormat="1" ht="15" customHeight="1" x14ac:dyDescent="0.2">
      <c r="A59" s="1"/>
      <c r="B59" s="12"/>
      <c r="C59" s="12"/>
      <c r="D59" s="12"/>
      <c r="E59" s="29"/>
    </row>
    <row r="60" spans="1:5" s="287" customFormat="1" ht="15" customHeight="1" x14ac:dyDescent="0.2">
      <c r="A60" s="1"/>
      <c r="B60" s="153"/>
      <c r="C60" s="153"/>
      <c r="D60" s="153"/>
      <c r="E60" s="29"/>
    </row>
    <row r="61" spans="1:5" s="287" customFormat="1" ht="15" customHeight="1" x14ac:dyDescent="0.2">
      <c r="A61" s="1"/>
      <c r="B61" s="12"/>
      <c r="C61" s="12"/>
      <c r="D61" s="12"/>
      <c r="E61" s="29"/>
    </row>
    <row r="62" spans="1:5" s="287" customFormat="1" ht="15" customHeight="1" x14ac:dyDescent="0.2">
      <c r="A62" s="1"/>
      <c r="B62" s="153"/>
      <c r="C62" s="153"/>
      <c r="D62" s="153"/>
      <c r="E62" s="29"/>
    </row>
    <row r="63" spans="1:5" s="287" customFormat="1" ht="15" customHeight="1" x14ac:dyDescent="0.2">
      <c r="A63" s="1"/>
      <c r="B63" s="12"/>
      <c r="C63" s="12"/>
      <c r="D63" s="12"/>
      <c r="E63" s="29"/>
    </row>
    <row r="64" spans="1:5" s="287" customFormat="1" ht="15" customHeight="1" x14ac:dyDescent="0.2">
      <c r="A64" s="1"/>
      <c r="B64" s="153"/>
      <c r="C64" s="153"/>
      <c r="D64" s="153"/>
      <c r="E64" s="29"/>
    </row>
    <row r="65" spans="1:5" s="287" customFormat="1" ht="15" customHeight="1" x14ac:dyDescent="0.2">
      <c r="A65" s="1"/>
      <c r="B65" s="12"/>
      <c r="C65" s="12"/>
      <c r="D65" s="12"/>
      <c r="E65" s="29"/>
    </row>
    <row r="66" spans="1:5" s="287" customFormat="1" ht="15" customHeight="1" x14ac:dyDescent="0.2">
      <c r="A66" s="1"/>
      <c r="B66" s="153"/>
      <c r="C66" s="153"/>
      <c r="D66" s="153"/>
      <c r="E66" s="29"/>
    </row>
    <row r="67" spans="1:5" s="287" customFormat="1" ht="15" customHeight="1" x14ac:dyDescent="0.2">
      <c r="A67" s="1"/>
      <c r="B67" s="12"/>
      <c r="C67" s="12"/>
      <c r="D67" s="12"/>
      <c r="E67" s="29"/>
    </row>
    <row r="68" spans="1:5" s="287" customFormat="1" ht="15" customHeight="1" x14ac:dyDescent="0.2">
      <c r="A68" s="1"/>
      <c r="B68" s="153"/>
      <c r="C68" s="153"/>
      <c r="D68" s="153"/>
      <c r="E68" s="29"/>
    </row>
    <row r="69" spans="1:5" s="287" customFormat="1" ht="15" customHeight="1" x14ac:dyDescent="0.2">
      <c r="A69" s="1"/>
      <c r="B69" s="12"/>
      <c r="C69" s="12"/>
      <c r="D69" s="12"/>
      <c r="E69" s="29"/>
    </row>
    <row r="70" spans="1:5" s="287" customFormat="1" ht="15" customHeight="1" x14ac:dyDescent="0.2">
      <c r="A70" s="1"/>
      <c r="B70" s="153"/>
      <c r="C70" s="153"/>
      <c r="D70" s="153"/>
      <c r="E70" s="29"/>
    </row>
    <row r="71" spans="1:5" s="287" customFormat="1" ht="15" customHeight="1" x14ac:dyDescent="0.2">
      <c r="A71" s="1"/>
      <c r="B71" s="12"/>
      <c r="C71" s="12"/>
      <c r="D71" s="12"/>
      <c r="E71" s="29"/>
    </row>
    <row r="72" spans="1:5" s="287" customFormat="1" ht="15" customHeight="1" x14ac:dyDescent="0.2">
      <c r="A72" s="1"/>
      <c r="B72" s="153"/>
      <c r="C72" s="153"/>
      <c r="D72" s="153"/>
      <c r="E72" s="29"/>
    </row>
    <row r="73" spans="1:5" s="287" customFormat="1" ht="15" customHeight="1" x14ac:dyDescent="0.2">
      <c r="A73" s="1"/>
      <c r="B73" s="12"/>
      <c r="C73" s="12"/>
      <c r="D73" s="12"/>
      <c r="E73" s="29"/>
    </row>
    <row r="74" spans="1:5" s="287" customFormat="1" ht="15" customHeight="1" x14ac:dyDescent="0.2">
      <c r="A74" s="1"/>
      <c r="B74" s="153"/>
      <c r="C74" s="153"/>
      <c r="D74" s="153"/>
      <c r="E74" s="29"/>
    </row>
    <row r="75" spans="1:5" s="287" customFormat="1" ht="15" customHeight="1" x14ac:dyDescent="0.2">
      <c r="A75" s="1"/>
      <c r="B75" s="12"/>
      <c r="C75" s="12"/>
      <c r="D75" s="12"/>
      <c r="E75" s="29"/>
    </row>
    <row r="76" spans="1:5" s="287" customFormat="1" ht="15" customHeight="1" x14ac:dyDescent="0.2">
      <c r="A76" s="1"/>
      <c r="B76" s="153"/>
      <c r="C76" s="153"/>
      <c r="D76" s="153"/>
      <c r="E76" s="29"/>
    </row>
    <row r="77" spans="1:5" s="287" customFormat="1" ht="15" customHeight="1" x14ac:dyDescent="0.2">
      <c r="A77" s="1"/>
      <c r="B77" s="12"/>
      <c r="C77" s="12"/>
      <c r="D77" s="12"/>
      <c r="E77" s="29"/>
    </row>
    <row r="78" spans="1:5" s="287" customFormat="1" ht="15" customHeight="1" x14ac:dyDescent="0.2">
      <c r="A78" s="1"/>
      <c r="B78" s="153"/>
      <c r="C78" s="153"/>
      <c r="D78" s="153"/>
      <c r="E78" s="29"/>
    </row>
    <row r="79" spans="1:5" s="287" customFormat="1" ht="15" customHeight="1" x14ac:dyDescent="0.2">
      <c r="A79" s="1"/>
      <c r="B79" s="12"/>
      <c r="C79" s="12"/>
      <c r="D79" s="12"/>
      <c r="E79" s="29"/>
    </row>
    <row r="80" spans="1:5" s="287" customFormat="1" ht="15" customHeight="1" x14ac:dyDescent="0.2">
      <c r="A80" s="1"/>
      <c r="B80" s="153"/>
      <c r="C80" s="153"/>
      <c r="D80" s="153"/>
      <c r="E80" s="29"/>
    </row>
    <row r="81" spans="1:5" s="287" customFormat="1" ht="15" customHeight="1" x14ac:dyDescent="0.2">
      <c r="A81" s="1"/>
      <c r="B81" s="12"/>
      <c r="C81" s="12"/>
      <c r="D81" s="12"/>
      <c r="E81" s="29"/>
    </row>
    <row r="82" spans="1:5" s="287" customFormat="1" ht="15" customHeight="1" x14ac:dyDescent="0.2">
      <c r="A82" s="1"/>
      <c r="B82" s="153"/>
      <c r="C82" s="153"/>
      <c r="D82" s="153"/>
      <c r="E82" s="29"/>
    </row>
    <row r="83" spans="1:5" s="287" customFormat="1" ht="15" customHeight="1" x14ac:dyDescent="0.2">
      <c r="A83" s="1"/>
      <c r="B83" s="12"/>
      <c r="C83" s="12"/>
      <c r="D83" s="12"/>
      <c r="E83" s="29"/>
    </row>
    <row r="84" spans="1:5" s="287" customFormat="1" ht="15" customHeight="1" x14ac:dyDescent="0.2">
      <c r="A84" s="1"/>
      <c r="B84" s="153"/>
      <c r="C84" s="153"/>
      <c r="D84" s="153"/>
      <c r="E84" s="29"/>
    </row>
    <row r="85" spans="1:5" s="287" customFormat="1" ht="15" customHeight="1" x14ac:dyDescent="0.2">
      <c r="A85" s="1"/>
      <c r="B85" s="12"/>
      <c r="C85" s="12"/>
      <c r="D85" s="12"/>
      <c r="E85" s="29"/>
    </row>
    <row r="86" spans="1:5" s="287" customFormat="1" ht="15" customHeight="1" x14ac:dyDescent="0.2">
      <c r="A86" s="1"/>
      <c r="B86" s="153"/>
      <c r="C86" s="153"/>
      <c r="D86" s="153"/>
      <c r="E86" s="29"/>
    </row>
    <row r="87" spans="1:5" s="287" customFormat="1" ht="15" customHeight="1" x14ac:dyDescent="0.2">
      <c r="A87" s="1"/>
      <c r="B87" s="12"/>
      <c r="C87" s="12"/>
      <c r="D87" s="12"/>
      <c r="E87" s="29"/>
    </row>
    <row r="88" spans="1:5" s="287" customFormat="1" ht="15" customHeight="1" x14ac:dyDescent="0.2">
      <c r="A88" s="1"/>
      <c r="B88" s="153"/>
      <c r="C88" s="153"/>
      <c r="D88" s="153"/>
      <c r="E88" s="29"/>
    </row>
    <row r="89" spans="1:5" s="287" customFormat="1" ht="15" customHeight="1" x14ac:dyDescent="0.2">
      <c r="A89" s="1"/>
      <c r="B89" s="12"/>
      <c r="C89" s="12"/>
      <c r="D89" s="12"/>
      <c r="E89" s="29"/>
    </row>
    <row r="90" spans="1:5" s="287" customFormat="1" ht="15" customHeight="1" x14ac:dyDescent="0.2">
      <c r="A90" s="1"/>
      <c r="B90" s="153"/>
      <c r="C90" s="153"/>
      <c r="D90" s="153"/>
      <c r="E90" s="29"/>
    </row>
    <row r="91" spans="1:5" s="287" customFormat="1" ht="15" customHeight="1" x14ac:dyDescent="0.2">
      <c r="A91" s="1"/>
      <c r="B91" s="12"/>
      <c r="C91" s="12"/>
      <c r="D91" s="12"/>
      <c r="E91" s="29"/>
    </row>
    <row r="92" spans="1:5" s="287" customFormat="1" ht="15" customHeight="1" x14ac:dyDescent="0.2">
      <c r="A92" s="1"/>
      <c r="B92" s="153"/>
      <c r="C92" s="153"/>
      <c r="D92" s="153"/>
      <c r="E92" s="29"/>
    </row>
    <row r="93" spans="1:5" s="287" customFormat="1" ht="15" customHeight="1" x14ac:dyDescent="0.2">
      <c r="A93" s="1"/>
      <c r="B93" s="12"/>
      <c r="C93" s="12"/>
      <c r="D93" s="12"/>
      <c r="E93" s="29"/>
    </row>
    <row r="94" spans="1:5" s="287" customFormat="1" ht="15" customHeight="1" x14ac:dyDescent="0.2">
      <c r="A94" s="1"/>
      <c r="B94" s="153"/>
      <c r="C94" s="153"/>
      <c r="D94" s="153"/>
      <c r="E94" s="29"/>
    </row>
    <row r="95" spans="1:5" s="287" customFormat="1" ht="15" customHeight="1" x14ac:dyDescent="0.2">
      <c r="A95" s="1"/>
      <c r="B95" s="12"/>
      <c r="C95" s="12"/>
      <c r="D95" s="12"/>
      <c r="E95" s="29"/>
    </row>
    <row r="96" spans="1:5" s="287" customFormat="1" ht="15" customHeight="1" x14ac:dyDescent="0.2">
      <c r="A96" s="1"/>
      <c r="B96" s="153"/>
      <c r="C96" s="153"/>
      <c r="D96" s="153"/>
      <c r="E96" s="29"/>
    </row>
    <row r="97" spans="1:5" s="287" customFormat="1" ht="15" customHeight="1" x14ac:dyDescent="0.2">
      <c r="A97" s="1"/>
      <c r="B97" s="12"/>
      <c r="C97" s="12"/>
      <c r="D97" s="12"/>
      <c r="E97" s="29"/>
    </row>
    <row r="98" spans="1:5" s="287" customFormat="1" ht="15" customHeight="1" x14ac:dyDescent="0.2">
      <c r="A98" s="1"/>
      <c r="B98" s="153"/>
      <c r="C98" s="153"/>
      <c r="D98" s="153"/>
      <c r="E98" s="29"/>
    </row>
    <row r="99" spans="1:5" s="287" customFormat="1" ht="15" customHeight="1" x14ac:dyDescent="0.2">
      <c r="A99" s="1"/>
      <c r="B99" s="12"/>
      <c r="C99" s="12"/>
      <c r="D99" s="12"/>
      <c r="E99" s="29"/>
    </row>
    <row r="100" spans="1:5" s="287" customFormat="1" ht="15" customHeight="1" x14ac:dyDescent="0.2">
      <c r="A100" s="1"/>
      <c r="B100" s="153"/>
      <c r="C100" s="153"/>
      <c r="D100" s="153"/>
      <c r="E100" s="29"/>
    </row>
    <row r="101" spans="1:5" s="287" customFormat="1" ht="15" customHeight="1" x14ac:dyDescent="0.2">
      <c r="A101" s="1"/>
      <c r="B101" s="12"/>
      <c r="C101" s="12"/>
      <c r="D101" s="12"/>
      <c r="E101" s="29"/>
    </row>
    <row r="102" spans="1:5" s="287" customFormat="1" ht="15" customHeight="1" x14ac:dyDescent="0.2">
      <c r="A102" s="1"/>
      <c r="B102" s="153"/>
      <c r="C102" s="153"/>
      <c r="D102" s="153"/>
      <c r="E102" s="29"/>
    </row>
    <row r="103" spans="1:5" s="287" customFormat="1" ht="15" customHeight="1" x14ac:dyDescent="0.2">
      <c r="A103" s="1"/>
      <c r="B103" s="12"/>
      <c r="C103" s="12"/>
      <c r="D103" s="12"/>
      <c r="E103" s="29"/>
    </row>
    <row r="104" spans="1:5" s="287" customFormat="1" ht="15" customHeight="1" x14ac:dyDescent="0.2">
      <c r="A104" s="1"/>
      <c r="B104" s="153"/>
      <c r="C104" s="153"/>
      <c r="D104" s="153"/>
      <c r="E104" s="29"/>
    </row>
    <row r="105" spans="1:5" s="287" customFormat="1" ht="15" customHeight="1" x14ac:dyDescent="0.2">
      <c r="A105" s="1"/>
      <c r="B105" s="12"/>
      <c r="C105" s="12"/>
      <c r="D105" s="12"/>
      <c r="E105" s="29"/>
    </row>
    <row r="106" spans="1:5" s="287" customFormat="1" ht="15" customHeight="1" x14ac:dyDescent="0.2">
      <c r="A106" s="1"/>
      <c r="B106" s="216"/>
      <c r="C106" s="216"/>
      <c r="D106" s="216"/>
      <c r="E106" s="29"/>
    </row>
    <row r="107" spans="1:5" ht="17.850000000000001" customHeight="1" x14ac:dyDescent="0.2">
      <c r="B107" s="217"/>
      <c r="C107" s="217"/>
      <c r="D107" s="213"/>
      <c r="E107" s="293"/>
    </row>
    <row r="108" spans="1:5" ht="17.850000000000001" customHeight="1" x14ac:dyDescent="0.2">
      <c r="B108" s="217"/>
      <c r="C108" s="217"/>
      <c r="D108" s="213"/>
      <c r="E108" s="293"/>
    </row>
    <row r="109" spans="1:5" ht="17.850000000000001" customHeight="1" x14ac:dyDescent="0.2">
      <c r="B109" s="217"/>
      <c r="C109" s="217"/>
      <c r="D109" s="213"/>
      <c r="E109" s="293"/>
    </row>
    <row r="110" spans="1:5" ht="17.850000000000001" customHeight="1" x14ac:dyDescent="0.2">
      <c r="B110" s="217"/>
      <c r="C110" s="217"/>
      <c r="D110" s="213"/>
      <c r="E110" s="293"/>
    </row>
    <row r="111" spans="1:5" ht="17.850000000000001" customHeight="1" x14ac:dyDescent="0.2">
      <c r="B111" s="217"/>
      <c r="C111" s="217"/>
      <c r="D111" s="213"/>
      <c r="E111" s="293"/>
    </row>
  </sheetData>
  <sheetProtection algorithmName="SHA-512" hashValue="APVXRMWyuGYC1kzo9cPOxiAChHG64WQksDli7kYYTnI5RHHAxx/dF25TC0/Q8WsH2olNn170/Cyd0gvtkuFmbg==" saltValue="X2zyiHWOnwZXwwWlIgqr6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70" priority="2"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69" priority="1" stopIfTrue="1">
      <formula>B8=""</formula>
    </cfRule>
  </conditionalFormatting>
  <dataValidations count="2">
    <dataValidation type="decimal" operator="greaterThanOrEqual" allowBlank="1" showInputMessage="1" showErrorMessage="1" sqref="D107:D1048576" xr:uid="{EEF7DCD7-E65C-4F9F-AAD8-1AE2CC4D82A4}">
      <formula1>0</formula1>
    </dataValidation>
    <dataValidation type="list" allowBlank="1" showInputMessage="1" showErrorMessage="1" sqref="D7:D106" xr:uid="{34D52016-5AE5-4EFC-936B-9984C9E630FD}">
      <formula1>"Ägande,Kontroll,VD,Styrelseordförande,Annat"</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09520-8573-4E76-9062-4577CC34758C}">
  <dimension ref="A1:F108"/>
  <sheetViews>
    <sheetView workbookViewId="0"/>
  </sheetViews>
  <sheetFormatPr defaultColWidth="0" defaultRowHeight="14.25" zeroHeight="1" x14ac:dyDescent="0.2"/>
  <cols>
    <col min="1" max="1" width="2.5" style="263" customWidth="1"/>
    <col min="2" max="3" width="25" style="263" customWidth="1"/>
    <col min="4" max="6" width="18.75" style="263" customWidth="1"/>
    <col min="7" max="16384" width="9" style="263" hidden="1"/>
  </cols>
  <sheetData>
    <row r="1" spans="1:6" s="104" customFormat="1" ht="15.75" customHeight="1" x14ac:dyDescent="0.2">
      <c r="A1" s="280" t="str">
        <f>LUPKOD&amp;" "&amp;FONDNAMN</f>
        <v xml:space="preserve">LUP 2026-4 </v>
      </c>
    </row>
    <row r="2" spans="1:6" ht="7.5" customHeight="1" x14ac:dyDescent="0.2">
      <c r="A2" s="1"/>
      <c r="B2" s="1"/>
      <c r="C2" s="1"/>
      <c r="D2" s="1"/>
      <c r="E2" s="1"/>
      <c r="F2" s="1"/>
    </row>
    <row r="3" spans="1:6" ht="39" customHeight="1" x14ac:dyDescent="0.2">
      <c r="A3" s="1"/>
      <c r="B3" s="1"/>
      <c r="C3" s="1"/>
      <c r="D3" s="1"/>
      <c r="E3" s="1"/>
      <c r="F3" s="1"/>
    </row>
    <row r="4" spans="1:6" ht="30" customHeight="1" x14ac:dyDescent="0.2">
      <c r="A4" s="1"/>
      <c r="B4" s="246" t="s">
        <v>189</v>
      </c>
      <c r="C4" s="246"/>
      <c r="D4" s="1"/>
      <c r="E4" s="1"/>
      <c r="F4" s="1"/>
    </row>
    <row r="5" spans="1:6" ht="22.5" customHeight="1" x14ac:dyDescent="0.2">
      <c r="A5" s="1"/>
      <c r="B5" s="397" t="s">
        <v>172</v>
      </c>
      <c r="C5" s="397"/>
      <c r="D5" s="398"/>
      <c r="E5" s="398"/>
      <c r="F5" s="29"/>
    </row>
    <row r="6" spans="1:6" ht="22.5" customHeight="1" x14ac:dyDescent="0.2">
      <c r="A6" s="1"/>
      <c r="B6" s="44" t="s">
        <v>99</v>
      </c>
      <c r="C6" s="44" t="s">
        <v>100</v>
      </c>
      <c r="D6" s="44" t="s">
        <v>97</v>
      </c>
      <c r="E6" s="44" t="s">
        <v>98</v>
      </c>
      <c r="F6" s="288" t="str">
        <f>IF(B7="",("Information saknas"), (""))</f>
        <v>Information saknas</v>
      </c>
    </row>
    <row r="7" spans="1:6" ht="15" customHeight="1" x14ac:dyDescent="0.2">
      <c r="A7" s="1"/>
      <c r="B7" s="264"/>
      <c r="C7" s="264"/>
      <c r="D7" s="264"/>
      <c r="E7" s="295"/>
      <c r="F7" s="287"/>
    </row>
    <row r="8" spans="1:6" ht="15" customHeight="1" x14ac:dyDescent="0.2">
      <c r="A8" s="1"/>
      <c r="B8" s="267"/>
      <c r="C8" s="267"/>
      <c r="D8" s="267"/>
      <c r="E8" s="296"/>
      <c r="F8" s="297"/>
    </row>
    <row r="9" spans="1:6" ht="15" customHeight="1" x14ac:dyDescent="0.2">
      <c r="A9" s="1"/>
      <c r="B9" s="264"/>
      <c r="C9" s="264"/>
      <c r="D9" s="264"/>
      <c r="E9" s="295"/>
      <c r="F9" s="28"/>
    </row>
    <row r="10" spans="1:6" ht="15" customHeight="1" x14ac:dyDescent="0.2">
      <c r="A10" s="1"/>
      <c r="B10" s="267"/>
      <c r="C10" s="267"/>
      <c r="D10" s="267"/>
      <c r="E10" s="296"/>
      <c r="F10" s="28"/>
    </row>
    <row r="11" spans="1:6" ht="15" customHeight="1" x14ac:dyDescent="0.2">
      <c r="A11" s="1"/>
      <c r="B11" s="264"/>
      <c r="C11" s="264"/>
      <c r="D11" s="264"/>
      <c r="E11" s="295"/>
      <c r="F11" s="28"/>
    </row>
    <row r="12" spans="1:6" ht="15" customHeight="1" x14ac:dyDescent="0.2">
      <c r="A12" s="1"/>
      <c r="B12" s="267"/>
      <c r="C12" s="267"/>
      <c r="D12" s="267"/>
      <c r="E12" s="296"/>
      <c r="F12" s="28"/>
    </row>
    <row r="13" spans="1:6" ht="15" customHeight="1" x14ac:dyDescent="0.2">
      <c r="A13" s="1"/>
      <c r="B13" s="264"/>
      <c r="C13" s="264"/>
      <c r="D13" s="264"/>
      <c r="E13" s="295"/>
      <c r="F13" s="28"/>
    </row>
    <row r="14" spans="1:6" ht="15" customHeight="1" x14ac:dyDescent="0.2">
      <c r="A14" s="1"/>
      <c r="B14" s="267"/>
      <c r="C14" s="267"/>
      <c r="D14" s="267"/>
      <c r="E14" s="296"/>
      <c r="F14" s="28"/>
    </row>
    <row r="15" spans="1:6" ht="15" customHeight="1" x14ac:dyDescent="0.2">
      <c r="A15" s="1"/>
      <c r="B15" s="264"/>
      <c r="C15" s="264"/>
      <c r="D15" s="264"/>
      <c r="E15" s="295"/>
      <c r="F15" s="28"/>
    </row>
    <row r="16" spans="1:6" ht="15" customHeight="1" x14ac:dyDescent="0.2">
      <c r="A16" s="1"/>
      <c r="B16" s="267"/>
      <c r="C16" s="267"/>
      <c r="D16" s="267"/>
      <c r="E16" s="296"/>
      <c r="F16" s="28"/>
    </row>
    <row r="17" spans="1:6" ht="15" customHeight="1" x14ac:dyDescent="0.2">
      <c r="A17" s="1"/>
      <c r="B17" s="264"/>
      <c r="C17" s="264"/>
      <c r="D17" s="264"/>
      <c r="E17" s="295"/>
      <c r="F17" s="28"/>
    </row>
    <row r="18" spans="1:6" ht="15" customHeight="1" x14ac:dyDescent="0.2">
      <c r="A18" s="1"/>
      <c r="B18" s="267"/>
      <c r="C18" s="267"/>
      <c r="D18" s="267"/>
      <c r="E18" s="296"/>
      <c r="F18" s="28"/>
    </row>
    <row r="19" spans="1:6" ht="15" customHeight="1" x14ac:dyDescent="0.2">
      <c r="A19" s="1"/>
      <c r="B19" s="264"/>
      <c r="C19" s="264"/>
      <c r="D19" s="264"/>
      <c r="E19" s="295"/>
      <c r="F19" s="28"/>
    </row>
    <row r="20" spans="1:6" ht="15" customHeight="1" x14ac:dyDescent="0.2">
      <c r="A20" s="1"/>
      <c r="B20" s="267"/>
      <c r="C20" s="267"/>
      <c r="D20" s="267"/>
      <c r="E20" s="296"/>
      <c r="F20" s="28"/>
    </row>
    <row r="21" spans="1:6" ht="15" customHeight="1" x14ac:dyDescent="0.2">
      <c r="A21" s="1"/>
      <c r="B21" s="264"/>
      <c r="C21" s="264"/>
      <c r="D21" s="264"/>
      <c r="E21" s="295"/>
      <c r="F21" s="28"/>
    </row>
    <row r="22" spans="1:6" ht="15" customHeight="1" x14ac:dyDescent="0.2">
      <c r="A22" s="1"/>
      <c r="B22" s="267"/>
      <c r="C22" s="267"/>
      <c r="D22" s="267"/>
      <c r="E22" s="296"/>
      <c r="F22" s="28"/>
    </row>
    <row r="23" spans="1:6" ht="15" customHeight="1" x14ac:dyDescent="0.2">
      <c r="A23" s="1"/>
      <c r="B23" s="264"/>
      <c r="C23" s="264"/>
      <c r="D23" s="264"/>
      <c r="E23" s="295"/>
      <c r="F23" s="28"/>
    </row>
    <row r="24" spans="1:6" ht="15" customHeight="1" x14ac:dyDescent="0.2">
      <c r="A24" s="1"/>
      <c r="B24" s="267"/>
      <c r="C24" s="267"/>
      <c r="D24" s="267"/>
      <c r="E24" s="296"/>
      <c r="F24" s="28"/>
    </row>
    <row r="25" spans="1:6" ht="15" customHeight="1" x14ac:dyDescent="0.2">
      <c r="A25" s="1"/>
      <c r="B25" s="264"/>
      <c r="C25" s="264"/>
      <c r="D25" s="264"/>
      <c r="E25" s="295"/>
      <c r="F25" s="28"/>
    </row>
    <row r="26" spans="1:6" ht="15" customHeight="1" x14ac:dyDescent="0.2">
      <c r="A26" s="1"/>
      <c r="B26" s="267"/>
      <c r="C26" s="267"/>
      <c r="D26" s="267"/>
      <c r="E26" s="296"/>
      <c r="F26" s="28"/>
    </row>
    <row r="27" spans="1:6" ht="15" customHeight="1" x14ac:dyDescent="0.2">
      <c r="A27" s="1"/>
      <c r="B27" s="264"/>
      <c r="C27" s="264"/>
      <c r="D27" s="264"/>
      <c r="E27" s="295"/>
      <c r="F27" s="28"/>
    </row>
    <row r="28" spans="1:6" ht="15" customHeight="1" x14ac:dyDescent="0.2">
      <c r="A28" s="1"/>
      <c r="B28" s="267"/>
      <c r="C28" s="267"/>
      <c r="D28" s="267"/>
      <c r="E28" s="296"/>
      <c r="F28" s="28"/>
    </row>
    <row r="29" spans="1:6" ht="15" customHeight="1" x14ac:dyDescent="0.2">
      <c r="A29" s="1"/>
      <c r="B29" s="264"/>
      <c r="C29" s="264"/>
      <c r="D29" s="264"/>
      <c r="E29" s="295"/>
      <c r="F29" s="28"/>
    </row>
    <row r="30" spans="1:6" ht="15" customHeight="1" x14ac:dyDescent="0.2">
      <c r="A30" s="1"/>
      <c r="B30" s="267"/>
      <c r="C30" s="267"/>
      <c r="D30" s="267"/>
      <c r="E30" s="296"/>
      <c r="F30" s="28"/>
    </row>
    <row r="31" spans="1:6" ht="15" customHeight="1" x14ac:dyDescent="0.2">
      <c r="A31" s="1"/>
      <c r="B31" s="264"/>
      <c r="C31" s="264"/>
      <c r="D31" s="264"/>
      <c r="E31" s="295"/>
      <c r="F31" s="28"/>
    </row>
    <row r="32" spans="1:6" ht="15" customHeight="1" x14ac:dyDescent="0.2">
      <c r="A32" s="1"/>
      <c r="B32" s="267"/>
      <c r="C32" s="267"/>
      <c r="D32" s="267"/>
      <c r="E32" s="296"/>
      <c r="F32" s="28"/>
    </row>
    <row r="33" spans="1:6" ht="15" customHeight="1" x14ac:dyDescent="0.2">
      <c r="A33" s="1"/>
      <c r="B33" s="264"/>
      <c r="C33" s="264"/>
      <c r="D33" s="264"/>
      <c r="E33" s="295"/>
      <c r="F33" s="28"/>
    </row>
    <row r="34" spans="1:6" ht="15" customHeight="1" x14ac:dyDescent="0.2">
      <c r="A34" s="1"/>
      <c r="B34" s="267"/>
      <c r="C34" s="267"/>
      <c r="D34" s="267"/>
      <c r="E34" s="296"/>
      <c r="F34" s="28"/>
    </row>
    <row r="35" spans="1:6" ht="15" customHeight="1" x14ac:dyDescent="0.2">
      <c r="A35" s="1"/>
      <c r="B35" s="264"/>
      <c r="C35" s="264"/>
      <c r="D35" s="264"/>
      <c r="E35" s="295"/>
      <c r="F35" s="28"/>
    </row>
    <row r="36" spans="1:6" ht="15" customHeight="1" x14ac:dyDescent="0.2">
      <c r="A36" s="1"/>
      <c r="B36" s="267"/>
      <c r="C36" s="267"/>
      <c r="D36" s="267"/>
      <c r="E36" s="296"/>
      <c r="F36" s="28"/>
    </row>
    <row r="37" spans="1:6" ht="15" customHeight="1" x14ac:dyDescent="0.2">
      <c r="A37" s="1"/>
      <c r="B37" s="264"/>
      <c r="C37" s="264"/>
      <c r="D37" s="264"/>
      <c r="E37" s="295"/>
      <c r="F37" s="28"/>
    </row>
    <row r="38" spans="1:6" ht="15" customHeight="1" x14ac:dyDescent="0.2">
      <c r="A38" s="1"/>
      <c r="B38" s="267"/>
      <c r="C38" s="267"/>
      <c r="D38" s="267"/>
      <c r="E38" s="296"/>
      <c r="F38" s="28"/>
    </row>
    <row r="39" spans="1:6" ht="15" customHeight="1" x14ac:dyDescent="0.2">
      <c r="A39" s="1"/>
      <c r="B39" s="264"/>
      <c r="C39" s="264"/>
      <c r="D39" s="264"/>
      <c r="E39" s="295"/>
      <c r="F39" s="28"/>
    </row>
    <row r="40" spans="1:6" ht="15" customHeight="1" x14ac:dyDescent="0.2">
      <c r="A40" s="1"/>
      <c r="B40" s="267"/>
      <c r="C40" s="267"/>
      <c r="D40" s="267"/>
      <c r="E40" s="296"/>
      <c r="F40" s="28"/>
    </row>
    <row r="41" spans="1:6" ht="15" customHeight="1" x14ac:dyDescent="0.2">
      <c r="A41" s="1"/>
      <c r="B41" s="264"/>
      <c r="C41" s="264"/>
      <c r="D41" s="264"/>
      <c r="E41" s="295"/>
      <c r="F41" s="28"/>
    </row>
    <row r="42" spans="1:6" ht="15" customHeight="1" x14ac:dyDescent="0.2">
      <c r="A42" s="1"/>
      <c r="B42" s="267"/>
      <c r="C42" s="267"/>
      <c r="D42" s="267"/>
      <c r="E42" s="296"/>
      <c r="F42" s="28"/>
    </row>
    <row r="43" spans="1:6" ht="15" customHeight="1" x14ac:dyDescent="0.2">
      <c r="A43" s="1"/>
      <c r="B43" s="264"/>
      <c r="C43" s="264"/>
      <c r="D43" s="264"/>
      <c r="E43" s="295"/>
      <c r="F43" s="28"/>
    </row>
    <row r="44" spans="1:6" ht="15" customHeight="1" x14ac:dyDescent="0.2">
      <c r="A44" s="1"/>
      <c r="B44" s="267"/>
      <c r="C44" s="267"/>
      <c r="D44" s="267"/>
      <c r="E44" s="296"/>
      <c r="F44" s="28"/>
    </row>
    <row r="45" spans="1:6" ht="15" customHeight="1" x14ac:dyDescent="0.2">
      <c r="A45" s="1"/>
      <c r="B45" s="264"/>
      <c r="C45" s="264"/>
      <c r="D45" s="264"/>
      <c r="E45" s="295"/>
      <c r="F45" s="28"/>
    </row>
    <row r="46" spans="1:6" ht="15" customHeight="1" x14ac:dyDescent="0.2">
      <c r="A46" s="1"/>
      <c r="B46" s="267"/>
      <c r="C46" s="267"/>
      <c r="D46" s="267"/>
      <c r="E46" s="296"/>
      <c r="F46" s="28"/>
    </row>
    <row r="47" spans="1:6" ht="15" customHeight="1" x14ac:dyDescent="0.2">
      <c r="A47" s="1"/>
      <c r="B47" s="264"/>
      <c r="C47" s="264"/>
      <c r="D47" s="264"/>
      <c r="E47" s="295"/>
      <c r="F47" s="28"/>
    </row>
    <row r="48" spans="1:6" ht="15" customHeight="1" x14ac:dyDescent="0.2">
      <c r="A48" s="1"/>
      <c r="B48" s="267"/>
      <c r="C48" s="267"/>
      <c r="D48" s="267"/>
      <c r="E48" s="296"/>
      <c r="F48" s="28"/>
    </row>
    <row r="49" spans="1:6" ht="15" customHeight="1" x14ac:dyDescent="0.2">
      <c r="A49" s="1"/>
      <c r="B49" s="264"/>
      <c r="C49" s="264"/>
      <c r="D49" s="264"/>
      <c r="E49" s="295"/>
      <c r="F49" s="28"/>
    </row>
    <row r="50" spans="1:6" ht="15" customHeight="1" x14ac:dyDescent="0.2">
      <c r="A50" s="1"/>
      <c r="B50" s="267"/>
      <c r="C50" s="267"/>
      <c r="D50" s="267"/>
      <c r="E50" s="296"/>
      <c r="F50" s="28"/>
    </row>
    <row r="51" spans="1:6" ht="15" customHeight="1" x14ac:dyDescent="0.2">
      <c r="A51" s="1"/>
      <c r="B51" s="264"/>
      <c r="C51" s="264"/>
      <c r="D51" s="264"/>
      <c r="E51" s="295"/>
      <c r="F51" s="28"/>
    </row>
    <row r="52" spans="1:6" ht="15" customHeight="1" x14ac:dyDescent="0.2">
      <c r="A52" s="1"/>
      <c r="B52" s="267"/>
      <c r="C52" s="267"/>
      <c r="D52" s="267"/>
      <c r="E52" s="296"/>
      <c r="F52" s="28"/>
    </row>
    <row r="53" spans="1:6" ht="15" customHeight="1" x14ac:dyDescent="0.2">
      <c r="A53" s="1"/>
      <c r="B53" s="264"/>
      <c r="C53" s="264"/>
      <c r="D53" s="264"/>
      <c r="E53" s="295"/>
      <c r="F53" s="28"/>
    </row>
    <row r="54" spans="1:6" ht="15" customHeight="1" x14ac:dyDescent="0.2">
      <c r="A54" s="1"/>
      <c r="B54" s="267"/>
      <c r="C54" s="267"/>
      <c r="D54" s="267"/>
      <c r="E54" s="296"/>
      <c r="F54" s="28"/>
    </row>
    <row r="55" spans="1:6" ht="15" customHeight="1" x14ac:dyDescent="0.2">
      <c r="A55" s="1"/>
      <c r="B55" s="264"/>
      <c r="C55" s="264"/>
      <c r="D55" s="264"/>
      <c r="E55" s="295"/>
      <c r="F55" s="28"/>
    </row>
    <row r="56" spans="1:6" ht="15" customHeight="1" x14ac:dyDescent="0.2">
      <c r="A56" s="1"/>
      <c r="B56" s="267"/>
      <c r="C56" s="267"/>
      <c r="D56" s="267"/>
      <c r="E56" s="296"/>
      <c r="F56" s="28"/>
    </row>
    <row r="57" spans="1:6" ht="15" customHeight="1" x14ac:dyDescent="0.2">
      <c r="A57" s="1"/>
      <c r="B57" s="264"/>
      <c r="C57" s="264"/>
      <c r="D57" s="264"/>
      <c r="E57" s="295"/>
      <c r="F57" s="28"/>
    </row>
    <row r="58" spans="1:6" ht="15" customHeight="1" x14ac:dyDescent="0.2">
      <c r="A58" s="1"/>
      <c r="B58" s="267"/>
      <c r="C58" s="267"/>
      <c r="D58" s="267"/>
      <c r="E58" s="296"/>
      <c r="F58" s="28"/>
    </row>
    <row r="59" spans="1:6" ht="15" customHeight="1" x14ac:dyDescent="0.2">
      <c r="A59" s="1"/>
      <c r="B59" s="264"/>
      <c r="C59" s="264"/>
      <c r="D59" s="264"/>
      <c r="E59" s="295"/>
      <c r="F59" s="28"/>
    </row>
    <row r="60" spans="1:6" ht="15" customHeight="1" x14ac:dyDescent="0.2">
      <c r="A60" s="1"/>
      <c r="B60" s="267"/>
      <c r="C60" s="267"/>
      <c r="D60" s="267"/>
      <c r="E60" s="296"/>
      <c r="F60" s="28"/>
    </row>
    <row r="61" spans="1:6" ht="15" customHeight="1" x14ac:dyDescent="0.2">
      <c r="A61" s="1"/>
      <c r="B61" s="264"/>
      <c r="C61" s="264"/>
      <c r="D61" s="264"/>
      <c r="E61" s="295"/>
      <c r="F61" s="28"/>
    </row>
    <row r="62" spans="1:6" ht="15" customHeight="1" x14ac:dyDescent="0.2">
      <c r="A62" s="1"/>
      <c r="B62" s="267"/>
      <c r="C62" s="267"/>
      <c r="D62" s="267"/>
      <c r="E62" s="296"/>
      <c r="F62" s="28"/>
    </row>
    <row r="63" spans="1:6" ht="15" customHeight="1" x14ac:dyDescent="0.2">
      <c r="A63" s="1"/>
      <c r="B63" s="264"/>
      <c r="C63" s="264"/>
      <c r="D63" s="264"/>
      <c r="E63" s="295"/>
      <c r="F63" s="28"/>
    </row>
    <row r="64" spans="1:6" ht="15" customHeight="1" x14ac:dyDescent="0.2">
      <c r="A64" s="1"/>
      <c r="B64" s="267"/>
      <c r="C64" s="267"/>
      <c r="D64" s="267"/>
      <c r="E64" s="296"/>
      <c r="F64" s="28"/>
    </row>
    <row r="65" spans="1:6" ht="15" customHeight="1" x14ac:dyDescent="0.2">
      <c r="A65" s="1"/>
      <c r="B65" s="264"/>
      <c r="C65" s="264"/>
      <c r="D65" s="264"/>
      <c r="E65" s="295"/>
      <c r="F65" s="28"/>
    </row>
    <row r="66" spans="1:6" ht="15" customHeight="1" x14ac:dyDescent="0.2">
      <c r="A66" s="1"/>
      <c r="B66" s="267"/>
      <c r="C66" s="267"/>
      <c r="D66" s="267"/>
      <c r="E66" s="296"/>
      <c r="F66" s="28"/>
    </row>
    <row r="67" spans="1:6" ht="15" customHeight="1" x14ac:dyDescent="0.2">
      <c r="A67" s="1"/>
      <c r="B67" s="264"/>
      <c r="C67" s="264"/>
      <c r="D67" s="264"/>
      <c r="E67" s="295"/>
      <c r="F67" s="28"/>
    </row>
    <row r="68" spans="1:6" ht="15" customHeight="1" x14ac:dyDescent="0.2">
      <c r="A68" s="1"/>
      <c r="B68" s="267"/>
      <c r="C68" s="267"/>
      <c r="D68" s="267"/>
      <c r="E68" s="296"/>
      <c r="F68" s="28"/>
    </row>
    <row r="69" spans="1:6" ht="15" customHeight="1" x14ac:dyDescent="0.2">
      <c r="A69" s="1"/>
      <c r="B69" s="264"/>
      <c r="C69" s="264"/>
      <c r="D69" s="264"/>
      <c r="E69" s="295"/>
      <c r="F69" s="28"/>
    </row>
    <row r="70" spans="1:6" ht="15" customHeight="1" x14ac:dyDescent="0.2">
      <c r="A70" s="1"/>
      <c r="B70" s="267"/>
      <c r="C70" s="267"/>
      <c r="D70" s="267"/>
      <c r="E70" s="296"/>
      <c r="F70" s="28"/>
    </row>
    <row r="71" spans="1:6" ht="15" customHeight="1" x14ac:dyDescent="0.2">
      <c r="A71" s="1"/>
      <c r="B71" s="264"/>
      <c r="C71" s="264"/>
      <c r="D71" s="264"/>
      <c r="E71" s="295"/>
      <c r="F71" s="28"/>
    </row>
    <row r="72" spans="1:6" ht="15" customHeight="1" x14ac:dyDescent="0.2">
      <c r="A72" s="1"/>
      <c r="B72" s="267"/>
      <c r="C72" s="267"/>
      <c r="D72" s="267"/>
      <c r="E72" s="296"/>
      <c r="F72" s="28"/>
    </row>
    <row r="73" spans="1:6" ht="15" customHeight="1" x14ac:dyDescent="0.2">
      <c r="A73" s="1"/>
      <c r="B73" s="264"/>
      <c r="C73" s="264"/>
      <c r="D73" s="264"/>
      <c r="E73" s="295"/>
      <c r="F73" s="28"/>
    </row>
    <row r="74" spans="1:6" ht="15" customHeight="1" x14ac:dyDescent="0.2">
      <c r="A74" s="1"/>
      <c r="B74" s="267"/>
      <c r="C74" s="267"/>
      <c r="D74" s="267"/>
      <c r="E74" s="296"/>
      <c r="F74" s="28"/>
    </row>
    <row r="75" spans="1:6" ht="15" customHeight="1" x14ac:dyDescent="0.2">
      <c r="A75" s="1"/>
      <c r="B75" s="264"/>
      <c r="C75" s="264"/>
      <c r="D75" s="264"/>
      <c r="E75" s="295"/>
      <c r="F75" s="28"/>
    </row>
    <row r="76" spans="1:6" ht="15" customHeight="1" x14ac:dyDescent="0.2">
      <c r="A76" s="1"/>
      <c r="B76" s="267"/>
      <c r="C76" s="267"/>
      <c r="D76" s="267"/>
      <c r="E76" s="296"/>
      <c r="F76" s="28"/>
    </row>
    <row r="77" spans="1:6" ht="15" customHeight="1" x14ac:dyDescent="0.2">
      <c r="A77" s="1"/>
      <c r="B77" s="264"/>
      <c r="C77" s="264"/>
      <c r="D77" s="264"/>
      <c r="E77" s="295"/>
      <c r="F77" s="28"/>
    </row>
    <row r="78" spans="1:6" ht="15" customHeight="1" x14ac:dyDescent="0.2">
      <c r="A78" s="1"/>
      <c r="B78" s="267"/>
      <c r="C78" s="267"/>
      <c r="D78" s="267"/>
      <c r="E78" s="296"/>
      <c r="F78" s="28"/>
    </row>
    <row r="79" spans="1:6" ht="15" customHeight="1" x14ac:dyDescent="0.2">
      <c r="A79" s="1"/>
      <c r="B79" s="264"/>
      <c r="C79" s="264"/>
      <c r="D79" s="264"/>
      <c r="E79" s="295"/>
      <c r="F79" s="28"/>
    </row>
    <row r="80" spans="1:6" ht="15" customHeight="1" x14ac:dyDescent="0.2">
      <c r="A80" s="1"/>
      <c r="B80" s="267"/>
      <c r="C80" s="267"/>
      <c r="D80" s="267"/>
      <c r="E80" s="296"/>
      <c r="F80" s="28"/>
    </row>
    <row r="81" spans="1:6" ht="15" customHeight="1" x14ac:dyDescent="0.2">
      <c r="A81" s="1"/>
      <c r="B81" s="264"/>
      <c r="C81" s="264"/>
      <c r="D81" s="264"/>
      <c r="E81" s="295"/>
      <c r="F81" s="28"/>
    </row>
    <row r="82" spans="1:6" ht="15" customHeight="1" x14ac:dyDescent="0.2">
      <c r="A82" s="1"/>
      <c r="B82" s="267"/>
      <c r="C82" s="267"/>
      <c r="D82" s="267"/>
      <c r="E82" s="296"/>
      <c r="F82" s="28"/>
    </row>
    <row r="83" spans="1:6" ht="15" customHeight="1" x14ac:dyDescent="0.2">
      <c r="A83" s="1"/>
      <c r="B83" s="264"/>
      <c r="C83" s="264"/>
      <c r="D83" s="264"/>
      <c r="E83" s="295"/>
      <c r="F83" s="28"/>
    </row>
    <row r="84" spans="1:6" ht="15" customHeight="1" x14ac:dyDescent="0.2">
      <c r="A84" s="1"/>
      <c r="B84" s="267"/>
      <c r="C84" s="267"/>
      <c r="D84" s="267"/>
      <c r="E84" s="296"/>
      <c r="F84" s="28"/>
    </row>
    <row r="85" spans="1:6" ht="15" customHeight="1" x14ac:dyDescent="0.2">
      <c r="A85" s="1"/>
      <c r="B85" s="264"/>
      <c r="C85" s="264"/>
      <c r="D85" s="264"/>
      <c r="E85" s="295"/>
      <c r="F85" s="28"/>
    </row>
    <row r="86" spans="1:6" ht="15" customHeight="1" x14ac:dyDescent="0.2">
      <c r="A86" s="1"/>
      <c r="B86" s="267"/>
      <c r="C86" s="267"/>
      <c r="D86" s="267"/>
      <c r="E86" s="296"/>
      <c r="F86" s="28"/>
    </row>
    <row r="87" spans="1:6" ht="15" customHeight="1" x14ac:dyDescent="0.2">
      <c r="A87" s="1"/>
      <c r="B87" s="264"/>
      <c r="C87" s="264"/>
      <c r="D87" s="264"/>
      <c r="E87" s="295"/>
      <c r="F87" s="28"/>
    </row>
    <row r="88" spans="1:6" ht="15" customHeight="1" x14ac:dyDescent="0.2">
      <c r="A88" s="1"/>
      <c r="B88" s="267"/>
      <c r="C88" s="267"/>
      <c r="D88" s="267"/>
      <c r="E88" s="296"/>
      <c r="F88" s="28"/>
    </row>
    <row r="89" spans="1:6" ht="15" customHeight="1" x14ac:dyDescent="0.2">
      <c r="A89" s="1"/>
      <c r="B89" s="264"/>
      <c r="C89" s="264"/>
      <c r="D89" s="264"/>
      <c r="E89" s="295"/>
      <c r="F89" s="28"/>
    </row>
    <row r="90" spans="1:6" ht="15" customHeight="1" x14ac:dyDescent="0.2">
      <c r="A90" s="1"/>
      <c r="B90" s="267"/>
      <c r="C90" s="267"/>
      <c r="D90" s="267"/>
      <c r="E90" s="296"/>
      <c r="F90" s="28"/>
    </row>
    <row r="91" spans="1:6" ht="15" customHeight="1" x14ac:dyDescent="0.2">
      <c r="A91" s="1"/>
      <c r="B91" s="264"/>
      <c r="C91" s="264"/>
      <c r="D91" s="264"/>
      <c r="E91" s="295"/>
      <c r="F91" s="28"/>
    </row>
    <row r="92" spans="1:6" ht="15" customHeight="1" x14ac:dyDescent="0.2">
      <c r="A92" s="1"/>
      <c r="B92" s="267"/>
      <c r="C92" s="267"/>
      <c r="D92" s="267"/>
      <c r="E92" s="296"/>
      <c r="F92" s="28"/>
    </row>
    <row r="93" spans="1:6" ht="15" customHeight="1" x14ac:dyDescent="0.2">
      <c r="A93" s="1"/>
      <c r="B93" s="264"/>
      <c r="C93" s="264"/>
      <c r="D93" s="264"/>
      <c r="E93" s="295"/>
      <c r="F93" s="28"/>
    </row>
    <row r="94" spans="1:6" ht="15" customHeight="1" x14ac:dyDescent="0.2">
      <c r="A94" s="1"/>
      <c r="B94" s="267"/>
      <c r="C94" s="267"/>
      <c r="D94" s="267"/>
      <c r="E94" s="296"/>
      <c r="F94" s="28"/>
    </row>
    <row r="95" spans="1:6" ht="15" customHeight="1" x14ac:dyDescent="0.2">
      <c r="A95" s="1"/>
      <c r="B95" s="264"/>
      <c r="C95" s="264"/>
      <c r="D95" s="264"/>
      <c r="E95" s="295"/>
      <c r="F95" s="28"/>
    </row>
    <row r="96" spans="1:6" ht="15" customHeight="1" x14ac:dyDescent="0.2">
      <c r="A96" s="1"/>
      <c r="B96" s="267"/>
      <c r="C96" s="267"/>
      <c r="D96" s="267"/>
      <c r="E96" s="296"/>
      <c r="F96" s="28"/>
    </row>
    <row r="97" spans="1:6" ht="15" customHeight="1" x14ac:dyDescent="0.2">
      <c r="A97" s="1"/>
      <c r="B97" s="264"/>
      <c r="C97" s="264"/>
      <c r="D97" s="264"/>
      <c r="E97" s="295"/>
      <c r="F97" s="28"/>
    </row>
    <row r="98" spans="1:6" ht="15" customHeight="1" x14ac:dyDescent="0.2">
      <c r="A98" s="1"/>
      <c r="B98" s="267"/>
      <c r="C98" s="267"/>
      <c r="D98" s="267"/>
      <c r="E98" s="296"/>
      <c r="F98" s="28"/>
    </row>
    <row r="99" spans="1:6" ht="15" customHeight="1" x14ac:dyDescent="0.2">
      <c r="A99" s="1"/>
      <c r="B99" s="264"/>
      <c r="C99" s="264"/>
      <c r="D99" s="264"/>
      <c r="E99" s="295"/>
      <c r="F99" s="28"/>
    </row>
    <row r="100" spans="1:6" ht="15" customHeight="1" x14ac:dyDescent="0.2">
      <c r="A100" s="1"/>
      <c r="B100" s="267"/>
      <c r="C100" s="267"/>
      <c r="D100" s="267"/>
      <c r="E100" s="296"/>
      <c r="F100" s="28"/>
    </row>
    <row r="101" spans="1:6" ht="15" customHeight="1" x14ac:dyDescent="0.2">
      <c r="A101" s="1"/>
      <c r="B101" s="264"/>
      <c r="C101" s="264"/>
      <c r="D101" s="264"/>
      <c r="E101" s="295"/>
      <c r="F101" s="28"/>
    </row>
    <row r="102" spans="1:6" ht="15" customHeight="1" x14ac:dyDescent="0.2">
      <c r="A102" s="1"/>
      <c r="B102" s="267"/>
      <c r="C102" s="267"/>
      <c r="D102" s="267"/>
      <c r="E102" s="296"/>
      <c r="F102" s="28"/>
    </row>
    <row r="103" spans="1:6" ht="15" customHeight="1" x14ac:dyDescent="0.2">
      <c r="A103" s="1"/>
      <c r="B103" s="264"/>
      <c r="C103" s="264"/>
      <c r="D103" s="264"/>
      <c r="E103" s="295"/>
      <c r="F103" s="28"/>
    </row>
    <row r="104" spans="1:6" ht="15" customHeight="1" x14ac:dyDescent="0.2">
      <c r="A104" s="1"/>
      <c r="B104" s="267"/>
      <c r="C104" s="267"/>
      <c r="D104" s="267"/>
      <c r="E104" s="296"/>
      <c r="F104" s="28"/>
    </row>
    <row r="105" spans="1:6" ht="15" customHeight="1" x14ac:dyDescent="0.2">
      <c r="A105" s="1"/>
      <c r="B105" s="264"/>
      <c r="C105" s="264"/>
      <c r="D105" s="264"/>
      <c r="E105" s="295"/>
      <c r="F105" s="28"/>
    </row>
    <row r="106" spans="1:6" ht="15" customHeight="1" x14ac:dyDescent="0.2">
      <c r="A106" s="1"/>
      <c r="B106" s="298"/>
      <c r="C106" s="298"/>
      <c r="D106" s="298"/>
      <c r="E106" s="299"/>
      <c r="F106" s="28"/>
    </row>
    <row r="107" spans="1:6" x14ac:dyDescent="0.2">
      <c r="A107" s="1"/>
      <c r="B107" s="215"/>
      <c r="C107" s="215"/>
      <c r="D107" s="212"/>
      <c r="E107" s="211"/>
      <c r="F107" s="28"/>
    </row>
    <row r="108" spans="1:6" x14ac:dyDescent="0.2">
      <c r="A108" s="1"/>
      <c r="B108" s="215"/>
      <c r="C108" s="215"/>
      <c r="D108" s="212"/>
      <c r="E108" s="211"/>
      <c r="F108" s="286"/>
    </row>
  </sheetData>
  <sheetProtection algorithmName="SHA-512" hashValue="R0T9rka35cOerlUXkhmAPEWzW6hKeLeNRqTRgypPYGQranWJUYg97+wg9M39ZucoYW2yltXpvZcHCZEaIhQKpw==" saltValue="fA6gJJzuSD1DH4Bv5WZ1Kw==" spinCount="100000" sheet="1" objects="1" scenarios="1"/>
  <mergeCells count="1">
    <mergeCell ref="B5:E5"/>
  </mergeCells>
  <conditionalFormatting sqref="B7:E7 B9:E9 B11:E11 B13:E13 B15:E15 B17:E17 B19:E19 B21:E21 B23:E23 B25:E25 B27:E27 B29:E29 B31:E31 B33:E33 B35:E35 B37:E37 B39:E39 B41:E41 B43:E43 B45:E45 B47:E47 B49:E49 B51:E51 B53:E53 B55:E55 B57:E57 B59:E59 B61:E61 B63:E63 B65:E65 B67:E67 B69:E69 B71:E71 B73:E73 B75:E75 B77:E77 B79:E79 B81:E81 B83:E83 B85:E85 B87:E87 B89:E89 B91:E91 B93:E93 B95:E95 B97:E97 B99:E99 B101:E101 B103:E103 B105:E105">
    <cfRule type="expression" dxfId="168" priority="1" stopIfTrue="1">
      <formula>B7=""</formula>
    </cfRule>
  </conditionalFormatting>
  <conditionalFormatting sqref="B8:E8 B10:E10 B12:E12 B14:E14 B16:E16 B18:E18 B20:E20 B22:E22 B24:E24 B26:E26 B28:E28 B30:E30 B32:E32 B34:E34 B36:E36 B38:E38 B40:E40 B42:E42 B44:E44 B46:E46 B48:E48 B50:E50 B52:E52 B54:E54 B56:E56 B58:E58 B60:E60 B62:E62 B64:E64 B66:E66 B68:E68 B70:E70 B72:E72 B74:E74 B76:E76 B78:E78 B80:E80 B82:E82 B84:E84 B86:E86 B88:E88 B90:E90 B92:E92 B94:E94 B96:E96 B98:E98 B100:E100 B102:E102 B104:E104 B106:E106">
    <cfRule type="expression" dxfId="167" priority="2" stopIfTrue="1">
      <formula>B8=""</formula>
    </cfRule>
  </conditionalFormatting>
  <dataValidations count="3">
    <dataValidation type="date" operator="greaterThanOrEqual" allowBlank="1" showInputMessage="1" showErrorMessage="1" sqref="E7:E106" xr:uid="{040ABE69-6A42-4931-9869-B87E386899A1}">
      <formula1>1</formula1>
    </dataValidation>
    <dataValidation type="list" allowBlank="1" showInputMessage="1" showErrorMessage="1" sqref="D7:D106" xr:uid="{69663055-6C51-43A7-BB81-6C14C281176E}">
      <formula1>"Ja,Nej"</formula1>
    </dataValidation>
    <dataValidation type="decimal" operator="greaterThanOrEqual" allowBlank="1" showInputMessage="1" showErrorMessage="1" sqref="E107:E108" xr:uid="{98696C7D-0DD1-42AF-BFC1-264EC9A3AE3F}">
      <formula1>0</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49ADF-49F2-4504-9352-5FB6F2146E78}">
  <sheetPr codeName="Sheet9">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15" customWidth="1"/>
    <col min="3" max="3" width="26.25" style="212" customWidth="1"/>
    <col min="4" max="4" width="26.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2026-4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190</v>
      </c>
      <c r="C4" s="1"/>
      <c r="D4" s="1"/>
      <c r="E4" s="1"/>
      <c r="F4" s="1"/>
      <c r="G4" s="35"/>
      <c r="H4" s="28"/>
    </row>
    <row r="5" spans="1:8" s="287" customFormat="1" ht="22.5" customHeight="1" x14ac:dyDescent="0.2">
      <c r="A5" s="1"/>
      <c r="B5" s="397" t="s">
        <v>112</v>
      </c>
      <c r="C5" s="398"/>
      <c r="D5" s="398"/>
      <c r="E5" s="29"/>
    </row>
    <row r="6" spans="1:8" s="287" customFormat="1" ht="39.950000000000003" customHeight="1" x14ac:dyDescent="0.2">
      <c r="A6" s="1"/>
      <c r="B6" s="44" t="s">
        <v>205</v>
      </c>
      <c r="C6" s="44" t="s">
        <v>206</v>
      </c>
      <c r="D6" s="44" t="s">
        <v>207</v>
      </c>
      <c r="E6" s="288" t="str">
        <f>IF(B7="",("Information saknas"), (""))</f>
        <v>Information saknas</v>
      </c>
      <c r="F6" s="289" t="s">
        <v>9</v>
      </c>
      <c r="G6" s="289"/>
      <c r="H6" s="289" t="s">
        <v>10</v>
      </c>
    </row>
    <row r="7" spans="1:8" s="287" customFormat="1" ht="15" customHeight="1" x14ac:dyDescent="0.2">
      <c r="A7" s="1"/>
      <c r="B7" s="264"/>
      <c r="C7" s="290"/>
      <c r="D7" s="265"/>
      <c r="E7" s="282"/>
    </row>
    <row r="8" spans="1:8" s="287" customFormat="1" ht="15" customHeight="1" x14ac:dyDescent="0.2">
      <c r="A8" s="1"/>
      <c r="B8" s="267"/>
      <c r="C8" s="291"/>
      <c r="D8" s="268"/>
      <c r="E8" s="28"/>
    </row>
    <row r="9" spans="1:8" s="287" customFormat="1" ht="15" customHeight="1" x14ac:dyDescent="0.2">
      <c r="A9" s="1"/>
      <c r="B9" s="264"/>
      <c r="C9" s="290"/>
      <c r="D9" s="265"/>
      <c r="E9" s="28"/>
    </row>
    <row r="10" spans="1:8" s="287" customFormat="1" ht="15" customHeight="1" x14ac:dyDescent="0.2">
      <c r="A10" s="1"/>
      <c r="B10" s="267"/>
      <c r="C10" s="291"/>
      <c r="D10" s="268"/>
      <c r="E10" s="28"/>
    </row>
    <row r="11" spans="1:8" s="287" customFormat="1" ht="15" customHeight="1" x14ac:dyDescent="0.2">
      <c r="A11" s="1"/>
      <c r="B11" s="264"/>
      <c r="C11" s="290"/>
      <c r="D11" s="265"/>
      <c r="E11" s="28"/>
    </row>
    <row r="12" spans="1:8" s="287" customFormat="1" ht="15" customHeight="1" x14ac:dyDescent="0.2">
      <c r="A12" s="1"/>
      <c r="B12" s="267"/>
      <c r="C12" s="291"/>
      <c r="D12" s="268"/>
      <c r="E12" s="28"/>
    </row>
    <row r="13" spans="1:8" s="287" customFormat="1" ht="15" customHeight="1" x14ac:dyDescent="0.2">
      <c r="A13" s="1"/>
      <c r="B13" s="264"/>
      <c r="C13" s="290"/>
      <c r="D13" s="265"/>
      <c r="E13" s="28"/>
    </row>
    <row r="14" spans="1:8" s="287" customFormat="1" ht="15" customHeight="1" x14ac:dyDescent="0.2">
      <c r="A14" s="1"/>
      <c r="B14" s="267"/>
      <c r="C14" s="291"/>
      <c r="D14" s="268"/>
      <c r="E14" s="28"/>
    </row>
    <row r="15" spans="1:8" s="287" customFormat="1" ht="15" customHeight="1" x14ac:dyDescent="0.2">
      <c r="A15" s="1"/>
      <c r="B15" s="264"/>
      <c r="C15" s="290"/>
      <c r="D15" s="265"/>
      <c r="E15" s="28"/>
    </row>
    <row r="16" spans="1:8" s="287" customFormat="1" ht="15" customHeight="1" x14ac:dyDescent="0.2">
      <c r="A16" s="1"/>
      <c r="B16" s="267"/>
      <c r="C16" s="291"/>
      <c r="D16" s="268"/>
      <c r="E16" s="28"/>
    </row>
    <row r="17" spans="1:5" s="287" customFormat="1" ht="15" customHeight="1" x14ac:dyDescent="0.2">
      <c r="A17" s="1"/>
      <c r="B17" s="264"/>
      <c r="C17" s="290"/>
      <c r="D17" s="265"/>
      <c r="E17" s="28"/>
    </row>
    <row r="18" spans="1:5" s="287" customFormat="1" ht="15" customHeight="1" x14ac:dyDescent="0.2">
      <c r="A18" s="1"/>
      <c r="B18" s="267"/>
      <c r="C18" s="291"/>
      <c r="D18" s="268"/>
      <c r="E18" s="28"/>
    </row>
    <row r="19" spans="1:5" s="287" customFormat="1" ht="15" customHeight="1" x14ac:dyDescent="0.2">
      <c r="A19" s="1"/>
      <c r="B19" s="264"/>
      <c r="C19" s="290"/>
      <c r="D19" s="265"/>
      <c r="E19" s="28"/>
    </row>
    <row r="20" spans="1:5" s="287" customFormat="1" ht="15" customHeight="1" x14ac:dyDescent="0.2">
      <c r="A20" s="1"/>
      <c r="B20" s="267"/>
      <c r="C20" s="291"/>
      <c r="D20" s="268"/>
      <c r="E20" s="28"/>
    </row>
    <row r="21" spans="1:5" s="287" customFormat="1" ht="15" customHeight="1" x14ac:dyDescent="0.2">
      <c r="A21" s="1"/>
      <c r="B21" s="264"/>
      <c r="C21" s="290"/>
      <c r="D21" s="265"/>
      <c r="E21" s="28"/>
    </row>
    <row r="22" spans="1:5" s="287" customFormat="1" ht="15" customHeight="1" x14ac:dyDescent="0.2">
      <c r="A22" s="1"/>
      <c r="B22" s="267"/>
      <c r="C22" s="291"/>
      <c r="D22" s="268"/>
      <c r="E22" s="28"/>
    </row>
    <row r="23" spans="1:5" s="287" customFormat="1" ht="15" customHeight="1" x14ac:dyDescent="0.2">
      <c r="A23" s="1"/>
      <c r="B23" s="264"/>
      <c r="C23" s="290"/>
      <c r="D23" s="265"/>
      <c r="E23" s="28"/>
    </row>
    <row r="24" spans="1:5" s="287" customFormat="1" ht="15" customHeight="1" x14ac:dyDescent="0.2">
      <c r="A24" s="1"/>
      <c r="B24" s="267"/>
      <c r="C24" s="291"/>
      <c r="D24" s="268"/>
      <c r="E24" s="28"/>
    </row>
    <row r="25" spans="1:5" s="287" customFormat="1" ht="15" customHeight="1" x14ac:dyDescent="0.2">
      <c r="A25" s="1"/>
      <c r="B25" s="264"/>
      <c r="C25" s="290"/>
      <c r="D25" s="265"/>
      <c r="E25" s="28"/>
    </row>
    <row r="26" spans="1:5" s="287" customFormat="1" ht="15" customHeight="1" x14ac:dyDescent="0.2">
      <c r="A26" s="1"/>
      <c r="B26" s="267"/>
      <c r="C26" s="291"/>
      <c r="D26" s="268"/>
      <c r="E26" s="28"/>
    </row>
    <row r="27" spans="1:5" s="287" customFormat="1" ht="15" customHeight="1" x14ac:dyDescent="0.2">
      <c r="A27" s="1"/>
      <c r="B27" s="264"/>
      <c r="C27" s="290"/>
      <c r="D27" s="265"/>
      <c r="E27" s="28"/>
    </row>
    <row r="28" spans="1:5" s="287" customFormat="1" ht="15" customHeight="1" x14ac:dyDescent="0.2">
      <c r="A28" s="1"/>
      <c r="B28" s="267"/>
      <c r="C28" s="291"/>
      <c r="D28" s="268"/>
      <c r="E28" s="28"/>
    </row>
    <row r="29" spans="1:5" s="287" customFormat="1" ht="15" customHeight="1" x14ac:dyDescent="0.2">
      <c r="A29" s="1"/>
      <c r="B29" s="264"/>
      <c r="C29" s="290"/>
      <c r="D29" s="265"/>
      <c r="E29" s="28"/>
    </row>
    <row r="30" spans="1:5" s="287" customFormat="1" ht="15" customHeight="1" x14ac:dyDescent="0.2">
      <c r="A30" s="1"/>
      <c r="B30" s="267"/>
      <c r="C30" s="291"/>
      <c r="D30" s="268"/>
      <c r="E30" s="28"/>
    </row>
    <row r="31" spans="1:5" s="287" customFormat="1" ht="15" customHeight="1" x14ac:dyDescent="0.2">
      <c r="A31" s="1"/>
      <c r="B31" s="264"/>
      <c r="C31" s="290"/>
      <c r="D31" s="265"/>
      <c r="E31" s="28"/>
    </row>
    <row r="32" spans="1:5" s="287" customFormat="1" ht="15" customHeight="1" x14ac:dyDescent="0.2">
      <c r="A32" s="1"/>
      <c r="B32" s="267"/>
      <c r="C32" s="291"/>
      <c r="D32" s="268"/>
      <c r="E32" s="28"/>
    </row>
    <row r="33" spans="1:5" s="287" customFormat="1" ht="15" customHeight="1" x14ac:dyDescent="0.2">
      <c r="A33" s="1"/>
      <c r="B33" s="264"/>
      <c r="C33" s="290"/>
      <c r="D33" s="265"/>
      <c r="E33" s="28"/>
    </row>
    <row r="34" spans="1:5" s="287" customFormat="1" ht="15" customHeight="1" x14ac:dyDescent="0.2">
      <c r="A34" s="1"/>
      <c r="B34" s="267"/>
      <c r="C34" s="291"/>
      <c r="D34" s="268"/>
      <c r="E34" s="28"/>
    </row>
    <row r="35" spans="1:5" s="287" customFormat="1" ht="15" customHeight="1" x14ac:dyDescent="0.2">
      <c r="A35" s="1"/>
      <c r="B35" s="264"/>
      <c r="C35" s="290"/>
      <c r="D35" s="265"/>
      <c r="E35" s="28"/>
    </row>
    <row r="36" spans="1:5" s="287" customFormat="1" ht="15" customHeight="1" x14ac:dyDescent="0.2">
      <c r="A36" s="1"/>
      <c r="B36" s="267"/>
      <c r="C36" s="291"/>
      <c r="D36" s="268"/>
      <c r="E36" s="28"/>
    </row>
    <row r="37" spans="1:5" s="287" customFormat="1" ht="15" customHeight="1" x14ac:dyDescent="0.2">
      <c r="A37" s="1"/>
      <c r="B37" s="264"/>
      <c r="C37" s="290"/>
      <c r="D37" s="265"/>
      <c r="E37" s="28"/>
    </row>
    <row r="38" spans="1:5" s="287" customFormat="1" ht="15" customHeight="1" x14ac:dyDescent="0.2">
      <c r="A38" s="1"/>
      <c r="B38" s="267"/>
      <c r="C38" s="291"/>
      <c r="D38" s="268"/>
      <c r="E38" s="28"/>
    </row>
    <row r="39" spans="1:5" s="287" customFormat="1" ht="15" customHeight="1" x14ac:dyDescent="0.2">
      <c r="A39" s="1"/>
      <c r="B39" s="264"/>
      <c r="C39" s="290"/>
      <c r="D39" s="265"/>
      <c r="E39" s="28"/>
    </row>
    <row r="40" spans="1:5" s="287" customFormat="1" ht="15" customHeight="1" x14ac:dyDescent="0.2">
      <c r="A40" s="1"/>
      <c r="B40" s="267"/>
      <c r="C40" s="291"/>
      <c r="D40" s="268"/>
      <c r="E40" s="28"/>
    </row>
    <row r="41" spans="1:5" s="287" customFormat="1" ht="15" customHeight="1" x14ac:dyDescent="0.2">
      <c r="A41" s="1"/>
      <c r="B41" s="264"/>
      <c r="C41" s="290"/>
      <c r="D41" s="265"/>
      <c r="E41" s="28"/>
    </row>
    <row r="42" spans="1:5" s="287" customFormat="1" ht="15" customHeight="1" x14ac:dyDescent="0.2">
      <c r="A42" s="1"/>
      <c r="B42" s="267"/>
      <c r="C42" s="291"/>
      <c r="D42" s="268"/>
      <c r="E42" s="28"/>
    </row>
    <row r="43" spans="1:5" s="287" customFormat="1" ht="15" customHeight="1" x14ac:dyDescent="0.2">
      <c r="A43" s="1"/>
      <c r="B43" s="264"/>
      <c r="C43" s="290"/>
      <c r="D43" s="265"/>
      <c r="E43" s="28"/>
    </row>
    <row r="44" spans="1:5" s="287" customFormat="1" ht="15" customHeight="1" x14ac:dyDescent="0.2">
      <c r="A44" s="1"/>
      <c r="B44" s="267"/>
      <c r="C44" s="291"/>
      <c r="D44" s="268"/>
      <c r="E44" s="28"/>
    </row>
    <row r="45" spans="1:5" s="287" customFormat="1" ht="15" customHeight="1" x14ac:dyDescent="0.2">
      <c r="A45" s="1"/>
      <c r="B45" s="264"/>
      <c r="C45" s="290"/>
      <c r="D45" s="265"/>
      <c r="E45" s="28"/>
    </row>
    <row r="46" spans="1:5" s="287" customFormat="1" ht="15" customHeight="1" x14ac:dyDescent="0.2">
      <c r="A46" s="1"/>
      <c r="B46" s="267"/>
      <c r="C46" s="291"/>
      <c r="D46" s="268"/>
      <c r="E46" s="28"/>
    </row>
    <row r="47" spans="1:5" s="287" customFormat="1" ht="15" customHeight="1" x14ac:dyDescent="0.2">
      <c r="A47" s="1"/>
      <c r="B47" s="264"/>
      <c r="C47" s="290"/>
      <c r="D47" s="265"/>
      <c r="E47" s="28"/>
    </row>
    <row r="48" spans="1:5" s="287" customFormat="1" ht="15" customHeight="1" x14ac:dyDescent="0.2">
      <c r="A48" s="1"/>
      <c r="B48" s="267"/>
      <c r="C48" s="291"/>
      <c r="D48" s="268"/>
      <c r="E48" s="28"/>
    </row>
    <row r="49" spans="1:5" s="287" customFormat="1" ht="15" customHeight="1" x14ac:dyDescent="0.2">
      <c r="A49" s="1"/>
      <c r="B49" s="264"/>
      <c r="C49" s="290"/>
      <c r="D49" s="265"/>
      <c r="E49" s="28"/>
    </row>
    <row r="50" spans="1:5" s="287" customFormat="1" ht="15" customHeight="1" x14ac:dyDescent="0.2">
      <c r="A50" s="1"/>
      <c r="B50" s="267"/>
      <c r="C50" s="291"/>
      <c r="D50" s="268"/>
      <c r="E50" s="28"/>
    </row>
    <row r="51" spans="1:5" s="287" customFormat="1" ht="15" customHeight="1" x14ac:dyDescent="0.2">
      <c r="A51" s="1"/>
      <c r="B51" s="264"/>
      <c r="C51" s="290"/>
      <c r="D51" s="265"/>
      <c r="E51" s="28"/>
    </row>
    <row r="52" spans="1:5" s="287" customFormat="1" ht="15" customHeight="1" x14ac:dyDescent="0.2">
      <c r="A52" s="1"/>
      <c r="B52" s="267"/>
      <c r="C52" s="291"/>
      <c r="D52" s="268"/>
      <c r="E52" s="28"/>
    </row>
    <row r="53" spans="1:5" s="287" customFormat="1" ht="15" customHeight="1" x14ac:dyDescent="0.2">
      <c r="A53" s="1"/>
      <c r="B53" s="264"/>
      <c r="C53" s="290"/>
      <c r="D53" s="265"/>
      <c r="E53" s="28"/>
    </row>
    <row r="54" spans="1:5" s="287" customFormat="1" ht="15" customHeight="1" x14ac:dyDescent="0.2">
      <c r="A54" s="1"/>
      <c r="B54" s="267"/>
      <c r="C54" s="291"/>
      <c r="D54" s="268"/>
      <c r="E54" s="28"/>
    </row>
    <row r="55" spans="1:5" s="287" customFormat="1" ht="15" customHeight="1" x14ac:dyDescent="0.2">
      <c r="A55" s="1"/>
      <c r="B55" s="264"/>
      <c r="C55" s="290"/>
      <c r="D55" s="265"/>
      <c r="E55" s="28"/>
    </row>
    <row r="56" spans="1:5" s="287" customFormat="1" ht="15" customHeight="1" x14ac:dyDescent="0.2">
      <c r="A56" s="1"/>
      <c r="B56" s="267"/>
      <c r="C56" s="291"/>
      <c r="D56" s="268"/>
      <c r="E56" s="28"/>
    </row>
    <row r="57" spans="1:5" s="287" customFormat="1" ht="15" customHeight="1" x14ac:dyDescent="0.2">
      <c r="A57" s="1"/>
      <c r="B57" s="264"/>
      <c r="C57" s="290"/>
      <c r="D57" s="265"/>
      <c r="E57" s="28"/>
    </row>
    <row r="58" spans="1:5" s="287" customFormat="1" ht="15" customHeight="1" x14ac:dyDescent="0.2">
      <c r="A58" s="1"/>
      <c r="B58" s="267"/>
      <c r="C58" s="291"/>
      <c r="D58" s="268"/>
      <c r="E58" s="28"/>
    </row>
    <row r="59" spans="1:5" s="287" customFormat="1" ht="15" customHeight="1" x14ac:dyDescent="0.2">
      <c r="A59" s="1"/>
      <c r="B59" s="264"/>
      <c r="C59" s="290"/>
      <c r="D59" s="265"/>
      <c r="E59" s="28"/>
    </row>
    <row r="60" spans="1:5" s="287" customFormat="1" ht="15" customHeight="1" x14ac:dyDescent="0.2">
      <c r="A60" s="1"/>
      <c r="B60" s="267"/>
      <c r="C60" s="291"/>
      <c r="D60" s="268"/>
      <c r="E60" s="28"/>
    </row>
    <row r="61" spans="1:5" s="287" customFormat="1" ht="15" customHeight="1" x14ac:dyDescent="0.2">
      <c r="A61" s="1"/>
      <c r="B61" s="264"/>
      <c r="C61" s="290"/>
      <c r="D61" s="265"/>
      <c r="E61" s="28"/>
    </row>
    <row r="62" spans="1:5" s="287" customFormat="1" ht="15" customHeight="1" x14ac:dyDescent="0.2">
      <c r="A62" s="1"/>
      <c r="B62" s="267"/>
      <c r="C62" s="291"/>
      <c r="D62" s="268"/>
      <c r="E62" s="28"/>
    </row>
    <row r="63" spans="1:5" s="287" customFormat="1" ht="15" customHeight="1" x14ac:dyDescent="0.2">
      <c r="A63" s="1"/>
      <c r="B63" s="264"/>
      <c r="C63" s="290"/>
      <c r="D63" s="265"/>
      <c r="E63" s="28"/>
    </row>
    <row r="64" spans="1:5" s="287" customFormat="1" ht="15" customHeight="1" x14ac:dyDescent="0.2">
      <c r="A64" s="1"/>
      <c r="B64" s="267"/>
      <c r="C64" s="291"/>
      <c r="D64" s="268"/>
      <c r="E64" s="28"/>
    </row>
    <row r="65" spans="1:5" s="287" customFormat="1" ht="15" customHeight="1" x14ac:dyDescent="0.2">
      <c r="A65" s="1"/>
      <c r="B65" s="264"/>
      <c r="C65" s="290"/>
      <c r="D65" s="265"/>
      <c r="E65" s="28"/>
    </row>
    <row r="66" spans="1:5" s="287" customFormat="1" ht="15" customHeight="1" x14ac:dyDescent="0.2">
      <c r="A66" s="1"/>
      <c r="B66" s="267"/>
      <c r="C66" s="291"/>
      <c r="D66" s="268"/>
      <c r="E66" s="28"/>
    </row>
    <row r="67" spans="1:5" s="287" customFormat="1" ht="15" customHeight="1" x14ac:dyDescent="0.2">
      <c r="A67" s="1"/>
      <c r="B67" s="264"/>
      <c r="C67" s="290"/>
      <c r="D67" s="265"/>
      <c r="E67" s="28"/>
    </row>
    <row r="68" spans="1:5" s="287" customFormat="1" ht="15" customHeight="1" x14ac:dyDescent="0.2">
      <c r="A68" s="1"/>
      <c r="B68" s="267"/>
      <c r="C68" s="291"/>
      <c r="D68" s="268"/>
      <c r="E68" s="28"/>
    </row>
    <row r="69" spans="1:5" s="287" customFormat="1" ht="15" customHeight="1" x14ac:dyDescent="0.2">
      <c r="A69" s="1"/>
      <c r="B69" s="264"/>
      <c r="C69" s="290"/>
      <c r="D69" s="265"/>
      <c r="E69" s="28"/>
    </row>
    <row r="70" spans="1:5" s="287" customFormat="1" ht="15" customHeight="1" x14ac:dyDescent="0.2">
      <c r="A70" s="1"/>
      <c r="B70" s="267"/>
      <c r="C70" s="291"/>
      <c r="D70" s="268"/>
      <c r="E70" s="28"/>
    </row>
    <row r="71" spans="1:5" s="287" customFormat="1" ht="15" customHeight="1" x14ac:dyDescent="0.2">
      <c r="A71" s="1"/>
      <c r="B71" s="264"/>
      <c r="C71" s="290"/>
      <c r="D71" s="265"/>
      <c r="E71" s="28"/>
    </row>
    <row r="72" spans="1:5" s="287" customFormat="1" ht="15" customHeight="1" x14ac:dyDescent="0.2">
      <c r="A72" s="1"/>
      <c r="B72" s="267"/>
      <c r="C72" s="291"/>
      <c r="D72" s="268"/>
      <c r="E72" s="28"/>
    </row>
    <row r="73" spans="1:5" s="287" customFormat="1" ht="15" customHeight="1" x14ac:dyDescent="0.2">
      <c r="A73" s="1"/>
      <c r="B73" s="264"/>
      <c r="C73" s="290"/>
      <c r="D73" s="265"/>
      <c r="E73" s="28"/>
    </row>
    <row r="74" spans="1:5" s="287" customFormat="1" ht="15" customHeight="1" x14ac:dyDescent="0.2">
      <c r="A74" s="1"/>
      <c r="B74" s="267"/>
      <c r="C74" s="291"/>
      <c r="D74" s="268"/>
      <c r="E74" s="28"/>
    </row>
    <row r="75" spans="1:5" s="287" customFormat="1" ht="15" customHeight="1" x14ac:dyDescent="0.2">
      <c r="A75" s="1"/>
      <c r="B75" s="264"/>
      <c r="C75" s="290"/>
      <c r="D75" s="265"/>
      <c r="E75" s="28"/>
    </row>
    <row r="76" spans="1:5" s="287" customFormat="1" ht="15" customHeight="1" x14ac:dyDescent="0.2">
      <c r="A76" s="1"/>
      <c r="B76" s="267"/>
      <c r="C76" s="291"/>
      <c r="D76" s="268"/>
      <c r="E76" s="28"/>
    </row>
    <row r="77" spans="1:5" s="287" customFormat="1" ht="15" customHeight="1" x14ac:dyDescent="0.2">
      <c r="A77" s="1"/>
      <c r="B77" s="264"/>
      <c r="C77" s="290"/>
      <c r="D77" s="265"/>
      <c r="E77" s="28"/>
    </row>
    <row r="78" spans="1:5" s="287" customFormat="1" ht="15" customHeight="1" x14ac:dyDescent="0.2">
      <c r="A78" s="1"/>
      <c r="B78" s="267"/>
      <c r="C78" s="291"/>
      <c r="D78" s="268"/>
      <c r="E78" s="28"/>
    </row>
    <row r="79" spans="1:5" s="287" customFormat="1" ht="15" customHeight="1" x14ac:dyDescent="0.2">
      <c r="A79" s="1"/>
      <c r="B79" s="264"/>
      <c r="C79" s="290"/>
      <c r="D79" s="265"/>
      <c r="E79" s="28"/>
    </row>
    <row r="80" spans="1:5" s="287" customFormat="1" ht="15" customHeight="1" x14ac:dyDescent="0.2">
      <c r="A80" s="1"/>
      <c r="B80" s="267"/>
      <c r="C80" s="291"/>
      <c r="D80" s="268"/>
      <c r="E80" s="28"/>
    </row>
    <row r="81" spans="1:5" s="287" customFormat="1" ht="15" customHeight="1" x14ac:dyDescent="0.2">
      <c r="A81" s="1"/>
      <c r="B81" s="264"/>
      <c r="C81" s="290"/>
      <c r="D81" s="265"/>
      <c r="E81" s="28"/>
    </row>
    <row r="82" spans="1:5" s="287" customFormat="1" ht="15" customHeight="1" x14ac:dyDescent="0.2">
      <c r="A82" s="1"/>
      <c r="B82" s="267"/>
      <c r="C82" s="291"/>
      <c r="D82" s="268"/>
      <c r="E82" s="28"/>
    </row>
    <row r="83" spans="1:5" s="287" customFormat="1" ht="15" customHeight="1" x14ac:dyDescent="0.2">
      <c r="A83" s="1"/>
      <c r="B83" s="264"/>
      <c r="C83" s="290"/>
      <c r="D83" s="265"/>
      <c r="E83" s="28"/>
    </row>
    <row r="84" spans="1:5" s="287" customFormat="1" ht="15" customHeight="1" x14ac:dyDescent="0.2">
      <c r="A84" s="1"/>
      <c r="B84" s="267"/>
      <c r="C84" s="291"/>
      <c r="D84" s="268"/>
      <c r="E84" s="28"/>
    </row>
    <row r="85" spans="1:5" s="287" customFormat="1" ht="15" customHeight="1" x14ac:dyDescent="0.2">
      <c r="A85" s="1"/>
      <c r="B85" s="264"/>
      <c r="C85" s="290"/>
      <c r="D85" s="265"/>
      <c r="E85" s="28"/>
    </row>
    <row r="86" spans="1:5" s="287" customFormat="1" ht="15" customHeight="1" x14ac:dyDescent="0.2">
      <c r="A86" s="1"/>
      <c r="B86" s="267"/>
      <c r="C86" s="291"/>
      <c r="D86" s="268"/>
      <c r="E86" s="28"/>
    </row>
    <row r="87" spans="1:5" s="287" customFormat="1" ht="15" customHeight="1" x14ac:dyDescent="0.2">
      <c r="A87" s="1"/>
      <c r="B87" s="264"/>
      <c r="C87" s="290"/>
      <c r="D87" s="265"/>
      <c r="E87" s="28"/>
    </row>
    <row r="88" spans="1:5" s="287" customFormat="1" ht="15" customHeight="1" x14ac:dyDescent="0.2">
      <c r="A88" s="1"/>
      <c r="B88" s="267"/>
      <c r="C88" s="291"/>
      <c r="D88" s="268"/>
      <c r="E88" s="28"/>
    </row>
    <row r="89" spans="1:5" s="287" customFormat="1" ht="15" customHeight="1" x14ac:dyDescent="0.2">
      <c r="A89" s="1"/>
      <c r="B89" s="264"/>
      <c r="C89" s="290"/>
      <c r="D89" s="265"/>
      <c r="E89" s="28"/>
    </row>
    <row r="90" spans="1:5" s="287" customFormat="1" ht="15" customHeight="1" x14ac:dyDescent="0.2">
      <c r="A90" s="1"/>
      <c r="B90" s="267"/>
      <c r="C90" s="291"/>
      <c r="D90" s="268"/>
      <c r="E90" s="28"/>
    </row>
    <row r="91" spans="1:5" s="287" customFormat="1" ht="15" customHeight="1" x14ac:dyDescent="0.2">
      <c r="A91" s="1"/>
      <c r="B91" s="264"/>
      <c r="C91" s="290"/>
      <c r="D91" s="265"/>
      <c r="E91" s="28"/>
    </row>
    <row r="92" spans="1:5" s="287" customFormat="1" ht="15" customHeight="1" x14ac:dyDescent="0.2">
      <c r="A92" s="1"/>
      <c r="B92" s="267"/>
      <c r="C92" s="291"/>
      <c r="D92" s="268"/>
      <c r="E92" s="28"/>
    </row>
    <row r="93" spans="1:5" s="287" customFormat="1" ht="15" customHeight="1" x14ac:dyDescent="0.2">
      <c r="A93" s="1"/>
      <c r="B93" s="264"/>
      <c r="C93" s="290"/>
      <c r="D93" s="265"/>
      <c r="E93" s="28"/>
    </row>
    <row r="94" spans="1:5" s="287" customFormat="1" ht="15" customHeight="1" x14ac:dyDescent="0.2">
      <c r="A94" s="1"/>
      <c r="B94" s="267"/>
      <c r="C94" s="291"/>
      <c r="D94" s="268"/>
      <c r="E94" s="28"/>
    </row>
    <row r="95" spans="1:5" s="287" customFormat="1" ht="15" customHeight="1" x14ac:dyDescent="0.2">
      <c r="A95" s="1"/>
      <c r="B95" s="264"/>
      <c r="C95" s="290"/>
      <c r="D95" s="265"/>
      <c r="E95" s="28"/>
    </row>
    <row r="96" spans="1:5" s="287" customFormat="1" ht="15" customHeight="1" x14ac:dyDescent="0.2">
      <c r="A96" s="1"/>
      <c r="B96" s="267"/>
      <c r="C96" s="291"/>
      <c r="D96" s="268"/>
      <c r="E96" s="28"/>
    </row>
    <row r="97" spans="1:5" s="287" customFormat="1" ht="15" customHeight="1" x14ac:dyDescent="0.2">
      <c r="A97" s="1"/>
      <c r="B97" s="271"/>
      <c r="C97" s="300"/>
      <c r="D97" s="272"/>
      <c r="E97" s="28"/>
    </row>
    <row r="98" spans="1:5" ht="17.850000000000001" customHeight="1" x14ac:dyDescent="0.2">
      <c r="C98" s="301"/>
    </row>
    <row r="99" spans="1:5" ht="17.850000000000001" customHeight="1" x14ac:dyDescent="0.2">
      <c r="C99" s="301"/>
    </row>
    <row r="100" spans="1:5" ht="17.850000000000001" customHeight="1" x14ac:dyDescent="0.2">
      <c r="C100" s="301"/>
    </row>
    <row r="101" spans="1:5" ht="17.850000000000001" customHeight="1" x14ac:dyDescent="0.2">
      <c r="C101" s="301"/>
    </row>
    <row r="102" spans="1:5" ht="17.850000000000001" customHeight="1" x14ac:dyDescent="0.2">
      <c r="C102" s="301"/>
    </row>
    <row r="103" spans="1:5" ht="17.850000000000001" customHeight="1" x14ac:dyDescent="0.2">
      <c r="C103" s="301"/>
    </row>
    <row r="104" spans="1:5" ht="17.850000000000001" customHeight="1" x14ac:dyDescent="0.2">
      <c r="C104" s="301"/>
    </row>
    <row r="105" spans="1:5" ht="17.850000000000001" customHeight="1" x14ac:dyDescent="0.2">
      <c r="C105" s="301"/>
    </row>
    <row r="106" spans="1:5" ht="17.850000000000001" customHeight="1" x14ac:dyDescent="0.2">
      <c r="C106" s="301"/>
    </row>
    <row r="107" spans="1:5" ht="17.850000000000001" customHeight="1" x14ac:dyDescent="0.2">
      <c r="C107" s="301"/>
    </row>
    <row r="108" spans="1:5" ht="17.850000000000001" customHeight="1" x14ac:dyDescent="0.2">
      <c r="C108" s="301"/>
    </row>
  </sheetData>
  <sheetProtection algorithmName="SHA-512" hashValue="e5s5tyhIRc98HPuSHK2LICRv/4VT7/g0DBhdiiILyEo62SZCV+g1fqYhYky+/bTVhDFgrqHkULCFRUfVYGhNsA==" saltValue="CWVDBGOUQaOMpSB9/M79IA=="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cfRule type="expression" dxfId="166" priority="1"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cfRule type="expression" dxfId="165" priority="2" stopIfTrue="1">
      <formula>B8=""</formula>
    </cfRule>
  </conditionalFormatting>
  <dataValidations count="1">
    <dataValidation type="decimal" operator="greaterThanOrEqual" allowBlank="1" showInputMessage="1" showErrorMessage="1" sqref="D7:D1048576 C7:C97" xr:uid="{7AE372ED-1409-4B23-9B0F-47EDA7947CCB}">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A38DC-E73E-40DD-8EF9-97E8CE6F7879}">
  <sheetPr codeName="Sheet10">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15" customWidth="1"/>
    <col min="3" max="3" width="26.25" style="212" customWidth="1"/>
    <col min="4" max="4" width="26.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2026-4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191</v>
      </c>
      <c r="C4" s="1"/>
      <c r="D4" s="1"/>
      <c r="E4" s="1"/>
      <c r="F4" s="1"/>
      <c r="G4" s="35"/>
      <c r="H4" s="28"/>
    </row>
    <row r="5" spans="1:8" s="287" customFormat="1" ht="22.5" customHeight="1" x14ac:dyDescent="0.2">
      <c r="A5" s="1"/>
      <c r="B5" s="397" t="s">
        <v>112</v>
      </c>
      <c r="C5" s="398"/>
      <c r="D5" s="398"/>
      <c r="E5" s="29"/>
    </row>
    <row r="6" spans="1:8" s="287" customFormat="1" ht="39.950000000000003" customHeight="1" x14ac:dyDescent="0.2">
      <c r="A6" s="1"/>
      <c r="B6" s="44" t="s">
        <v>208</v>
      </c>
      <c r="C6" s="31" t="s">
        <v>206</v>
      </c>
      <c r="D6" s="32" t="s">
        <v>207</v>
      </c>
      <c r="E6" s="288" t="str">
        <f>IF(D7="",("Information saknas"), (""))</f>
        <v>Information saknas</v>
      </c>
      <c r="F6" s="289" t="s">
        <v>9</v>
      </c>
      <c r="G6" s="289"/>
      <c r="H6" s="289" t="s">
        <v>10</v>
      </c>
    </row>
    <row r="7" spans="1:8" s="287" customFormat="1" ht="15" customHeight="1" x14ac:dyDescent="0.2">
      <c r="A7" s="1"/>
      <c r="B7" s="264"/>
      <c r="C7" s="290"/>
      <c r="D7" s="265"/>
      <c r="E7" s="282"/>
    </row>
    <row r="8" spans="1:8" s="287" customFormat="1" ht="15" customHeight="1" x14ac:dyDescent="0.2">
      <c r="A8" s="1"/>
      <c r="B8" s="267"/>
      <c r="C8" s="291"/>
      <c r="D8" s="268"/>
      <c r="E8" s="28"/>
    </row>
    <row r="9" spans="1:8" s="287" customFormat="1" ht="15" customHeight="1" x14ac:dyDescent="0.2">
      <c r="A9" s="1"/>
      <c r="B9" s="264"/>
      <c r="C9" s="290"/>
      <c r="D9" s="265"/>
      <c r="E9" s="28"/>
    </row>
    <row r="10" spans="1:8" s="287" customFormat="1" ht="15" customHeight="1" x14ac:dyDescent="0.2">
      <c r="A10" s="1"/>
      <c r="B10" s="267"/>
      <c r="C10" s="291"/>
      <c r="D10" s="268"/>
      <c r="E10" s="28"/>
    </row>
    <row r="11" spans="1:8" s="287" customFormat="1" ht="15" customHeight="1" x14ac:dyDescent="0.2">
      <c r="A11" s="1"/>
      <c r="B11" s="264"/>
      <c r="C11" s="290"/>
      <c r="D11" s="265"/>
      <c r="E11" s="28"/>
    </row>
    <row r="12" spans="1:8" s="287" customFormat="1" ht="15" customHeight="1" x14ac:dyDescent="0.2">
      <c r="A12" s="1"/>
      <c r="B12" s="267"/>
      <c r="C12" s="291"/>
      <c r="D12" s="268"/>
      <c r="E12" s="28"/>
    </row>
    <row r="13" spans="1:8" s="287" customFormat="1" ht="15" customHeight="1" x14ac:dyDescent="0.2">
      <c r="A13" s="1"/>
      <c r="B13" s="264"/>
      <c r="C13" s="290"/>
      <c r="D13" s="265"/>
      <c r="E13" s="28"/>
    </row>
    <row r="14" spans="1:8" s="287" customFormat="1" ht="15" customHeight="1" x14ac:dyDescent="0.2">
      <c r="A14" s="1"/>
      <c r="B14" s="267"/>
      <c r="C14" s="291"/>
      <c r="D14" s="268"/>
      <c r="E14" s="28"/>
    </row>
    <row r="15" spans="1:8" s="287" customFormat="1" ht="15" customHeight="1" x14ac:dyDescent="0.2">
      <c r="A15" s="1"/>
      <c r="B15" s="264"/>
      <c r="C15" s="290"/>
      <c r="D15" s="265"/>
      <c r="E15" s="28"/>
    </row>
    <row r="16" spans="1:8" s="287" customFormat="1" ht="15" customHeight="1" x14ac:dyDescent="0.2">
      <c r="A16" s="1"/>
      <c r="B16" s="267"/>
      <c r="C16" s="291"/>
      <c r="D16" s="268"/>
      <c r="E16" s="28"/>
    </row>
    <row r="17" spans="1:5" s="287" customFormat="1" ht="15" customHeight="1" x14ac:dyDescent="0.2">
      <c r="A17" s="1"/>
      <c r="B17" s="264"/>
      <c r="C17" s="290"/>
      <c r="D17" s="265"/>
      <c r="E17" s="28"/>
    </row>
    <row r="18" spans="1:5" s="287" customFormat="1" ht="15" customHeight="1" x14ac:dyDescent="0.2">
      <c r="A18" s="1"/>
      <c r="B18" s="267"/>
      <c r="C18" s="291"/>
      <c r="D18" s="268"/>
      <c r="E18" s="28"/>
    </row>
    <row r="19" spans="1:5" s="287" customFormat="1" ht="15" customHeight="1" x14ac:dyDescent="0.2">
      <c r="A19" s="1"/>
      <c r="B19" s="264"/>
      <c r="C19" s="290"/>
      <c r="D19" s="265"/>
      <c r="E19" s="28"/>
    </row>
    <row r="20" spans="1:5" s="287" customFormat="1" ht="15" customHeight="1" x14ac:dyDescent="0.2">
      <c r="A20" s="1"/>
      <c r="B20" s="267"/>
      <c r="C20" s="291"/>
      <c r="D20" s="268"/>
      <c r="E20" s="28"/>
    </row>
    <row r="21" spans="1:5" s="287" customFormat="1" ht="15" customHeight="1" x14ac:dyDescent="0.2">
      <c r="A21" s="1"/>
      <c r="B21" s="264"/>
      <c r="C21" s="290"/>
      <c r="D21" s="265"/>
      <c r="E21" s="28"/>
    </row>
    <row r="22" spans="1:5" s="287" customFormat="1" ht="15" customHeight="1" x14ac:dyDescent="0.2">
      <c r="A22" s="1"/>
      <c r="B22" s="267"/>
      <c r="C22" s="291"/>
      <c r="D22" s="268"/>
      <c r="E22" s="28"/>
    </row>
    <row r="23" spans="1:5" s="287" customFormat="1" ht="15" customHeight="1" x14ac:dyDescent="0.2">
      <c r="A23" s="1"/>
      <c r="B23" s="264"/>
      <c r="C23" s="290"/>
      <c r="D23" s="265"/>
      <c r="E23" s="28"/>
    </row>
    <row r="24" spans="1:5" s="287" customFormat="1" ht="15" customHeight="1" x14ac:dyDescent="0.2">
      <c r="A24" s="1"/>
      <c r="B24" s="267"/>
      <c r="C24" s="291"/>
      <c r="D24" s="268"/>
      <c r="E24" s="28"/>
    </row>
    <row r="25" spans="1:5" s="287" customFormat="1" ht="15" customHeight="1" x14ac:dyDescent="0.2">
      <c r="A25" s="1"/>
      <c r="B25" s="264"/>
      <c r="C25" s="290"/>
      <c r="D25" s="265"/>
      <c r="E25" s="28"/>
    </row>
    <row r="26" spans="1:5" s="287" customFormat="1" ht="15" customHeight="1" x14ac:dyDescent="0.2">
      <c r="A26" s="1"/>
      <c r="B26" s="267"/>
      <c r="C26" s="291"/>
      <c r="D26" s="268"/>
      <c r="E26" s="28"/>
    </row>
    <row r="27" spans="1:5" s="287" customFormat="1" ht="15" customHeight="1" x14ac:dyDescent="0.2">
      <c r="A27" s="1"/>
      <c r="B27" s="264"/>
      <c r="C27" s="290"/>
      <c r="D27" s="265"/>
      <c r="E27" s="28"/>
    </row>
    <row r="28" spans="1:5" s="287" customFormat="1" ht="15" customHeight="1" x14ac:dyDescent="0.2">
      <c r="A28" s="1"/>
      <c r="B28" s="267"/>
      <c r="C28" s="291"/>
      <c r="D28" s="268"/>
      <c r="E28" s="28"/>
    </row>
    <row r="29" spans="1:5" s="287" customFormat="1" ht="15" customHeight="1" x14ac:dyDescent="0.2">
      <c r="A29" s="1"/>
      <c r="B29" s="264"/>
      <c r="C29" s="290"/>
      <c r="D29" s="265"/>
      <c r="E29" s="28"/>
    </row>
    <row r="30" spans="1:5" s="287" customFormat="1" ht="15" customHeight="1" x14ac:dyDescent="0.2">
      <c r="A30" s="1"/>
      <c r="B30" s="267"/>
      <c r="C30" s="291"/>
      <c r="D30" s="268"/>
      <c r="E30" s="28"/>
    </row>
    <row r="31" spans="1:5" s="287" customFormat="1" ht="15" customHeight="1" x14ac:dyDescent="0.2">
      <c r="A31" s="1"/>
      <c r="B31" s="264"/>
      <c r="C31" s="290"/>
      <c r="D31" s="265"/>
      <c r="E31" s="28"/>
    </row>
    <row r="32" spans="1:5" s="287" customFormat="1" ht="15" customHeight="1" x14ac:dyDescent="0.2">
      <c r="A32" s="1"/>
      <c r="B32" s="267"/>
      <c r="C32" s="291"/>
      <c r="D32" s="268"/>
      <c r="E32" s="28"/>
    </row>
    <row r="33" spans="1:5" s="287" customFormat="1" ht="15" customHeight="1" x14ac:dyDescent="0.2">
      <c r="A33" s="1"/>
      <c r="B33" s="264"/>
      <c r="C33" s="290"/>
      <c r="D33" s="265"/>
      <c r="E33" s="28"/>
    </row>
    <row r="34" spans="1:5" s="287" customFormat="1" ht="15" customHeight="1" x14ac:dyDescent="0.2">
      <c r="A34" s="1"/>
      <c r="B34" s="267"/>
      <c r="C34" s="291"/>
      <c r="D34" s="268"/>
      <c r="E34" s="28"/>
    </row>
    <row r="35" spans="1:5" s="287" customFormat="1" ht="15" customHeight="1" x14ac:dyDescent="0.2">
      <c r="A35" s="1"/>
      <c r="B35" s="264"/>
      <c r="C35" s="290"/>
      <c r="D35" s="265"/>
      <c r="E35" s="28"/>
    </row>
    <row r="36" spans="1:5" s="287" customFormat="1" ht="15" customHeight="1" x14ac:dyDescent="0.2">
      <c r="A36" s="1"/>
      <c r="B36" s="267"/>
      <c r="C36" s="291"/>
      <c r="D36" s="268"/>
      <c r="E36" s="28"/>
    </row>
    <row r="37" spans="1:5" s="287" customFormat="1" ht="15" customHeight="1" x14ac:dyDescent="0.2">
      <c r="A37" s="1"/>
      <c r="B37" s="264"/>
      <c r="C37" s="290"/>
      <c r="D37" s="265"/>
      <c r="E37" s="28"/>
    </row>
    <row r="38" spans="1:5" s="287" customFormat="1" ht="15" customHeight="1" x14ac:dyDescent="0.2">
      <c r="A38" s="1"/>
      <c r="B38" s="267"/>
      <c r="C38" s="291"/>
      <c r="D38" s="268"/>
      <c r="E38" s="28"/>
    </row>
    <row r="39" spans="1:5" s="287" customFormat="1" ht="15" customHeight="1" x14ac:dyDescent="0.2">
      <c r="A39" s="1"/>
      <c r="B39" s="264"/>
      <c r="C39" s="290"/>
      <c r="D39" s="265"/>
      <c r="E39" s="28"/>
    </row>
    <row r="40" spans="1:5" s="287" customFormat="1" ht="15" customHeight="1" x14ac:dyDescent="0.2">
      <c r="A40" s="1"/>
      <c r="B40" s="267"/>
      <c r="C40" s="291"/>
      <c r="D40" s="268"/>
      <c r="E40" s="28"/>
    </row>
    <row r="41" spans="1:5" s="287" customFormat="1" ht="15" customHeight="1" x14ac:dyDescent="0.2">
      <c r="A41" s="1"/>
      <c r="B41" s="264"/>
      <c r="C41" s="290"/>
      <c r="D41" s="265"/>
      <c r="E41" s="28"/>
    </row>
    <row r="42" spans="1:5" s="287" customFormat="1" ht="15" customHeight="1" x14ac:dyDescent="0.2">
      <c r="A42" s="1"/>
      <c r="B42" s="267"/>
      <c r="C42" s="291"/>
      <c r="D42" s="268"/>
      <c r="E42" s="28"/>
    </row>
    <row r="43" spans="1:5" s="287" customFormat="1" ht="15" customHeight="1" x14ac:dyDescent="0.2">
      <c r="A43" s="1"/>
      <c r="B43" s="264"/>
      <c r="C43" s="290"/>
      <c r="D43" s="265"/>
      <c r="E43" s="28"/>
    </row>
    <row r="44" spans="1:5" s="287" customFormat="1" ht="15" customHeight="1" x14ac:dyDescent="0.2">
      <c r="A44" s="1"/>
      <c r="B44" s="267"/>
      <c r="C44" s="291"/>
      <c r="D44" s="268"/>
      <c r="E44" s="28"/>
    </row>
    <row r="45" spans="1:5" s="287" customFormat="1" ht="15" customHeight="1" x14ac:dyDescent="0.2">
      <c r="A45" s="1"/>
      <c r="B45" s="264"/>
      <c r="C45" s="290"/>
      <c r="D45" s="265"/>
      <c r="E45" s="28"/>
    </row>
    <row r="46" spans="1:5" s="287" customFormat="1" ht="15" customHeight="1" x14ac:dyDescent="0.2">
      <c r="A46" s="1"/>
      <c r="B46" s="267"/>
      <c r="C46" s="291"/>
      <c r="D46" s="268"/>
      <c r="E46" s="28"/>
    </row>
    <row r="47" spans="1:5" s="287" customFormat="1" ht="15" customHeight="1" x14ac:dyDescent="0.2">
      <c r="A47" s="1"/>
      <c r="B47" s="264"/>
      <c r="C47" s="290"/>
      <c r="D47" s="265"/>
      <c r="E47" s="28"/>
    </row>
    <row r="48" spans="1:5" s="287" customFormat="1" ht="15" customHeight="1" x14ac:dyDescent="0.2">
      <c r="A48" s="1"/>
      <c r="B48" s="267"/>
      <c r="C48" s="291"/>
      <c r="D48" s="268"/>
      <c r="E48" s="28"/>
    </row>
    <row r="49" spans="1:5" s="287" customFormat="1" ht="15" customHeight="1" x14ac:dyDescent="0.2">
      <c r="A49" s="1"/>
      <c r="B49" s="264"/>
      <c r="C49" s="290"/>
      <c r="D49" s="265"/>
      <c r="E49" s="28"/>
    </row>
    <row r="50" spans="1:5" s="287" customFormat="1" ht="15" customHeight="1" x14ac:dyDescent="0.2">
      <c r="A50" s="1"/>
      <c r="B50" s="267"/>
      <c r="C50" s="291"/>
      <c r="D50" s="268"/>
      <c r="E50" s="28"/>
    </row>
    <row r="51" spans="1:5" s="287" customFormat="1" ht="15" customHeight="1" x14ac:dyDescent="0.2">
      <c r="A51" s="1"/>
      <c r="B51" s="264"/>
      <c r="C51" s="290"/>
      <c r="D51" s="265"/>
      <c r="E51" s="28"/>
    </row>
    <row r="52" spans="1:5" s="287" customFormat="1" ht="15" customHeight="1" x14ac:dyDescent="0.2">
      <c r="A52" s="1"/>
      <c r="B52" s="267"/>
      <c r="C52" s="291"/>
      <c r="D52" s="268"/>
      <c r="E52" s="28"/>
    </row>
    <row r="53" spans="1:5" s="287" customFormat="1" ht="15" customHeight="1" x14ac:dyDescent="0.2">
      <c r="A53" s="1"/>
      <c r="B53" s="264"/>
      <c r="C53" s="290"/>
      <c r="D53" s="265"/>
      <c r="E53" s="28"/>
    </row>
    <row r="54" spans="1:5" s="287" customFormat="1" ht="15" customHeight="1" x14ac:dyDescent="0.2">
      <c r="A54" s="1"/>
      <c r="B54" s="267"/>
      <c r="C54" s="291"/>
      <c r="D54" s="268"/>
      <c r="E54" s="28"/>
    </row>
    <row r="55" spans="1:5" s="287" customFormat="1" ht="15" customHeight="1" x14ac:dyDescent="0.2">
      <c r="A55" s="1"/>
      <c r="B55" s="264"/>
      <c r="C55" s="290"/>
      <c r="D55" s="265"/>
      <c r="E55" s="28"/>
    </row>
    <row r="56" spans="1:5" s="287" customFormat="1" ht="15" customHeight="1" x14ac:dyDescent="0.2">
      <c r="A56" s="1"/>
      <c r="B56" s="267"/>
      <c r="C56" s="291"/>
      <c r="D56" s="268"/>
      <c r="E56" s="28"/>
    </row>
    <row r="57" spans="1:5" s="287" customFormat="1" ht="15" customHeight="1" x14ac:dyDescent="0.2">
      <c r="A57" s="1"/>
      <c r="B57" s="264"/>
      <c r="C57" s="290"/>
      <c r="D57" s="265"/>
      <c r="E57" s="28"/>
    </row>
    <row r="58" spans="1:5" s="287" customFormat="1" ht="15" customHeight="1" x14ac:dyDescent="0.2">
      <c r="A58" s="1"/>
      <c r="B58" s="267"/>
      <c r="C58" s="291"/>
      <c r="D58" s="268"/>
      <c r="E58" s="28"/>
    </row>
    <row r="59" spans="1:5" s="287" customFormat="1" ht="15" customHeight="1" x14ac:dyDescent="0.2">
      <c r="A59" s="1"/>
      <c r="B59" s="264"/>
      <c r="C59" s="290"/>
      <c r="D59" s="265"/>
      <c r="E59" s="28"/>
    </row>
    <row r="60" spans="1:5" s="287" customFormat="1" ht="15" customHeight="1" x14ac:dyDescent="0.2">
      <c r="A60" s="1"/>
      <c r="B60" s="267"/>
      <c r="C60" s="291"/>
      <c r="D60" s="268"/>
      <c r="E60" s="28"/>
    </row>
    <row r="61" spans="1:5" s="287" customFormat="1" ht="15" customHeight="1" x14ac:dyDescent="0.2">
      <c r="A61" s="1"/>
      <c r="B61" s="264"/>
      <c r="C61" s="290"/>
      <c r="D61" s="265"/>
      <c r="E61" s="28"/>
    </row>
    <row r="62" spans="1:5" s="287" customFormat="1" ht="15" customHeight="1" x14ac:dyDescent="0.2">
      <c r="A62" s="1"/>
      <c r="B62" s="267"/>
      <c r="C62" s="291"/>
      <c r="D62" s="268"/>
      <c r="E62" s="28"/>
    </row>
    <row r="63" spans="1:5" s="287" customFormat="1" ht="15" customHeight="1" x14ac:dyDescent="0.2">
      <c r="A63" s="1"/>
      <c r="B63" s="264"/>
      <c r="C63" s="290"/>
      <c r="D63" s="265"/>
      <c r="E63" s="28"/>
    </row>
    <row r="64" spans="1:5" s="287" customFormat="1" ht="15" customHeight="1" x14ac:dyDescent="0.2">
      <c r="A64" s="1"/>
      <c r="B64" s="267"/>
      <c r="C64" s="291"/>
      <c r="D64" s="268"/>
      <c r="E64" s="28"/>
    </row>
    <row r="65" spans="1:5" s="287" customFormat="1" ht="15" customHeight="1" x14ac:dyDescent="0.2">
      <c r="A65" s="1"/>
      <c r="B65" s="264"/>
      <c r="C65" s="290"/>
      <c r="D65" s="265"/>
      <c r="E65" s="28"/>
    </row>
    <row r="66" spans="1:5" s="287" customFormat="1" ht="15" customHeight="1" x14ac:dyDescent="0.2">
      <c r="A66" s="1"/>
      <c r="B66" s="267"/>
      <c r="C66" s="291"/>
      <c r="D66" s="268"/>
      <c r="E66" s="28"/>
    </row>
    <row r="67" spans="1:5" s="287" customFormat="1" ht="15" customHeight="1" x14ac:dyDescent="0.2">
      <c r="A67" s="1"/>
      <c r="B67" s="264"/>
      <c r="C67" s="290"/>
      <c r="D67" s="265"/>
      <c r="E67" s="28"/>
    </row>
    <row r="68" spans="1:5" s="287" customFormat="1" ht="15" customHeight="1" x14ac:dyDescent="0.2">
      <c r="A68" s="1"/>
      <c r="B68" s="267"/>
      <c r="C68" s="291"/>
      <c r="D68" s="268"/>
      <c r="E68" s="28"/>
    </row>
    <row r="69" spans="1:5" s="287" customFormat="1" ht="15" customHeight="1" x14ac:dyDescent="0.2">
      <c r="A69" s="1"/>
      <c r="B69" s="264"/>
      <c r="C69" s="290"/>
      <c r="D69" s="265"/>
      <c r="E69" s="28"/>
    </row>
    <row r="70" spans="1:5" s="287" customFormat="1" ht="15" customHeight="1" x14ac:dyDescent="0.2">
      <c r="A70" s="1"/>
      <c r="B70" s="267"/>
      <c r="C70" s="291"/>
      <c r="D70" s="268"/>
      <c r="E70" s="28"/>
    </row>
    <row r="71" spans="1:5" s="287" customFormat="1" ht="15" customHeight="1" x14ac:dyDescent="0.2">
      <c r="A71" s="1"/>
      <c r="B71" s="264"/>
      <c r="C71" s="290"/>
      <c r="D71" s="265"/>
      <c r="E71" s="28"/>
    </row>
    <row r="72" spans="1:5" s="287" customFormat="1" ht="15" customHeight="1" x14ac:dyDescent="0.2">
      <c r="A72" s="1"/>
      <c r="B72" s="267"/>
      <c r="C72" s="291"/>
      <c r="D72" s="268"/>
      <c r="E72" s="28"/>
    </row>
    <row r="73" spans="1:5" s="287" customFormat="1" ht="15" customHeight="1" x14ac:dyDescent="0.2">
      <c r="A73" s="1"/>
      <c r="B73" s="264"/>
      <c r="C73" s="290"/>
      <c r="D73" s="265"/>
      <c r="E73" s="28"/>
    </row>
    <row r="74" spans="1:5" s="287" customFormat="1" ht="15" customHeight="1" x14ac:dyDescent="0.2">
      <c r="A74" s="1"/>
      <c r="B74" s="267"/>
      <c r="C74" s="291"/>
      <c r="D74" s="268"/>
      <c r="E74" s="28"/>
    </row>
    <row r="75" spans="1:5" s="287" customFormat="1" ht="15" customHeight="1" x14ac:dyDescent="0.2">
      <c r="A75" s="1"/>
      <c r="B75" s="264"/>
      <c r="C75" s="290"/>
      <c r="D75" s="265"/>
      <c r="E75" s="28"/>
    </row>
    <row r="76" spans="1:5" s="287" customFormat="1" ht="15" customHeight="1" x14ac:dyDescent="0.2">
      <c r="A76" s="1"/>
      <c r="B76" s="267"/>
      <c r="C76" s="291"/>
      <c r="D76" s="268"/>
      <c r="E76" s="28"/>
    </row>
    <row r="77" spans="1:5" s="287" customFormat="1" ht="15" customHeight="1" x14ac:dyDescent="0.2">
      <c r="A77" s="1"/>
      <c r="B77" s="264"/>
      <c r="C77" s="290"/>
      <c r="D77" s="265"/>
      <c r="E77" s="28"/>
    </row>
    <row r="78" spans="1:5" s="287" customFormat="1" ht="15" customHeight="1" x14ac:dyDescent="0.2">
      <c r="A78" s="1"/>
      <c r="B78" s="267"/>
      <c r="C78" s="291"/>
      <c r="D78" s="268"/>
      <c r="E78" s="28"/>
    </row>
    <row r="79" spans="1:5" s="287" customFormat="1" ht="15" customHeight="1" x14ac:dyDescent="0.2">
      <c r="A79" s="1"/>
      <c r="B79" s="264"/>
      <c r="C79" s="290"/>
      <c r="D79" s="265"/>
      <c r="E79" s="28"/>
    </row>
    <row r="80" spans="1:5" s="287" customFormat="1" ht="15" customHeight="1" x14ac:dyDescent="0.2">
      <c r="A80" s="1"/>
      <c r="B80" s="267"/>
      <c r="C80" s="291"/>
      <c r="D80" s="268"/>
      <c r="E80" s="28"/>
    </row>
    <row r="81" spans="1:5" s="287" customFormat="1" ht="15" customHeight="1" x14ac:dyDescent="0.2">
      <c r="A81" s="1"/>
      <c r="B81" s="264"/>
      <c r="C81" s="290"/>
      <c r="D81" s="265"/>
      <c r="E81" s="28"/>
    </row>
    <row r="82" spans="1:5" s="287" customFormat="1" ht="15" customHeight="1" x14ac:dyDescent="0.2">
      <c r="A82" s="1"/>
      <c r="B82" s="267"/>
      <c r="C82" s="291"/>
      <c r="D82" s="268"/>
      <c r="E82" s="28"/>
    </row>
    <row r="83" spans="1:5" s="287" customFormat="1" ht="15" customHeight="1" x14ac:dyDescent="0.2">
      <c r="A83" s="1"/>
      <c r="B83" s="264"/>
      <c r="C83" s="290"/>
      <c r="D83" s="265"/>
      <c r="E83" s="28"/>
    </row>
    <row r="84" spans="1:5" s="287" customFormat="1" ht="15" customHeight="1" x14ac:dyDescent="0.2">
      <c r="A84" s="1"/>
      <c r="B84" s="267"/>
      <c r="C84" s="291"/>
      <c r="D84" s="268"/>
      <c r="E84" s="28"/>
    </row>
    <row r="85" spans="1:5" s="287" customFormat="1" ht="15" customHeight="1" x14ac:dyDescent="0.2">
      <c r="A85" s="1"/>
      <c r="B85" s="264"/>
      <c r="C85" s="290"/>
      <c r="D85" s="265"/>
      <c r="E85" s="28"/>
    </row>
    <row r="86" spans="1:5" s="287" customFormat="1" ht="15" customHeight="1" x14ac:dyDescent="0.2">
      <c r="A86" s="1"/>
      <c r="B86" s="267"/>
      <c r="C86" s="291"/>
      <c r="D86" s="268"/>
      <c r="E86" s="28"/>
    </row>
    <row r="87" spans="1:5" s="287" customFormat="1" ht="15" customHeight="1" x14ac:dyDescent="0.2">
      <c r="A87" s="1"/>
      <c r="B87" s="264"/>
      <c r="C87" s="290"/>
      <c r="D87" s="265"/>
      <c r="E87" s="28"/>
    </row>
    <row r="88" spans="1:5" s="287" customFormat="1" ht="15" customHeight="1" x14ac:dyDescent="0.2">
      <c r="A88" s="1"/>
      <c r="B88" s="267"/>
      <c r="C88" s="291"/>
      <c r="D88" s="268"/>
      <c r="E88" s="28"/>
    </row>
    <row r="89" spans="1:5" s="287" customFormat="1" ht="15" customHeight="1" x14ac:dyDescent="0.2">
      <c r="A89" s="1"/>
      <c r="B89" s="264"/>
      <c r="C89" s="290"/>
      <c r="D89" s="265"/>
      <c r="E89" s="28"/>
    </row>
    <row r="90" spans="1:5" s="287" customFormat="1" ht="15" customHeight="1" x14ac:dyDescent="0.2">
      <c r="A90" s="1"/>
      <c r="B90" s="267"/>
      <c r="C90" s="291"/>
      <c r="D90" s="268"/>
      <c r="E90" s="28"/>
    </row>
    <row r="91" spans="1:5" s="287" customFormat="1" ht="15" customHeight="1" x14ac:dyDescent="0.2">
      <c r="A91" s="1"/>
      <c r="B91" s="264"/>
      <c r="C91" s="290"/>
      <c r="D91" s="265"/>
      <c r="E91" s="28"/>
    </row>
    <row r="92" spans="1:5" s="287" customFormat="1" ht="15" customHeight="1" x14ac:dyDescent="0.2">
      <c r="A92" s="1"/>
      <c r="B92" s="267"/>
      <c r="C92" s="291"/>
      <c r="D92" s="268"/>
      <c r="E92" s="28"/>
    </row>
    <row r="93" spans="1:5" s="287" customFormat="1" ht="15" customHeight="1" x14ac:dyDescent="0.2">
      <c r="A93" s="1"/>
      <c r="B93" s="264"/>
      <c r="C93" s="290"/>
      <c r="D93" s="265"/>
      <c r="E93" s="28"/>
    </row>
    <row r="94" spans="1:5" s="287" customFormat="1" ht="15" customHeight="1" x14ac:dyDescent="0.2">
      <c r="A94" s="1"/>
      <c r="B94" s="267"/>
      <c r="C94" s="291"/>
      <c r="D94" s="268"/>
      <c r="E94" s="28"/>
    </row>
    <row r="95" spans="1:5" s="287" customFormat="1" ht="15" customHeight="1" x14ac:dyDescent="0.2">
      <c r="A95" s="1"/>
      <c r="B95" s="264"/>
      <c r="C95" s="290"/>
      <c r="D95" s="265"/>
      <c r="E95" s="28"/>
    </row>
    <row r="96" spans="1:5" s="287" customFormat="1" ht="15" customHeight="1" x14ac:dyDescent="0.2">
      <c r="A96" s="1"/>
      <c r="B96" s="267"/>
      <c r="C96" s="291"/>
      <c r="D96" s="268"/>
      <c r="E96" s="28"/>
    </row>
    <row r="97" spans="1:5" s="287" customFormat="1" ht="15" customHeight="1" x14ac:dyDescent="0.2">
      <c r="A97" s="1"/>
      <c r="B97" s="271"/>
      <c r="C97" s="292"/>
      <c r="D97" s="272"/>
      <c r="E97" s="28"/>
    </row>
    <row r="98" spans="1:5" ht="17.850000000000001" customHeight="1" x14ac:dyDescent="0.2">
      <c r="C98" s="301"/>
    </row>
    <row r="99" spans="1:5" ht="17.850000000000001" customHeight="1" x14ac:dyDescent="0.2">
      <c r="C99" s="301"/>
    </row>
    <row r="100" spans="1:5" ht="17.850000000000001" customHeight="1" x14ac:dyDescent="0.2">
      <c r="C100" s="301"/>
    </row>
    <row r="101" spans="1:5" ht="17.850000000000001" customHeight="1" x14ac:dyDescent="0.2">
      <c r="C101" s="301"/>
    </row>
    <row r="102" spans="1:5" ht="17.850000000000001" customHeight="1" x14ac:dyDescent="0.2">
      <c r="C102" s="301"/>
    </row>
    <row r="103" spans="1:5" ht="17.850000000000001" customHeight="1" x14ac:dyDescent="0.2">
      <c r="C103" s="301"/>
    </row>
    <row r="104" spans="1:5" ht="17.850000000000001" customHeight="1" x14ac:dyDescent="0.2">
      <c r="C104" s="301"/>
    </row>
    <row r="105" spans="1:5" ht="17.850000000000001" customHeight="1" x14ac:dyDescent="0.2">
      <c r="C105" s="301"/>
    </row>
    <row r="106" spans="1:5" ht="17.850000000000001" customHeight="1" x14ac:dyDescent="0.2">
      <c r="C106" s="301"/>
    </row>
    <row r="107" spans="1:5" ht="17.850000000000001" customHeight="1" x14ac:dyDescent="0.2">
      <c r="C107" s="301"/>
    </row>
    <row r="108" spans="1:5" ht="17.850000000000001" customHeight="1" x14ac:dyDescent="0.2">
      <c r="C108" s="301"/>
    </row>
  </sheetData>
  <sheetProtection algorithmName="SHA-512" hashValue="HhHyafxqf19cUgv86LgyOlrGdRp4P6jdkcNa2S7AJFLJ9UaZrYyBH726Bzjdv34EsikQjmh68fU11zbKIguFTg==" saltValue="JvCT6u/oZBHLIqP0PgK2z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cfRule type="expression" dxfId="164" priority="2"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cfRule type="expression" dxfId="163" priority="3" stopIfTrue="1">
      <formula>B8=""</formula>
    </cfRule>
  </conditionalFormatting>
  <dataValidations count="1">
    <dataValidation type="decimal" operator="greaterThanOrEqual" allowBlank="1" showInputMessage="1" showErrorMessage="1" sqref="D7:D1048576 C7:C97" xr:uid="{DF5EA6A0-8FDA-4F61-8D13-8FDA89281AAE}">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47307-C767-4D47-88AC-5DEF6E42DFCB}">
  <sheetPr codeName="Sheet11">
    <pageSetUpPr fitToPage="1"/>
  </sheetPr>
  <dimension ref="A1:AC111"/>
  <sheetViews>
    <sheetView zoomScaleNormal="100" workbookViewId="0"/>
  </sheetViews>
  <sheetFormatPr defaultColWidth="0" defaultRowHeight="0" customHeight="1" zeroHeight="1" x14ac:dyDescent="0.2"/>
  <cols>
    <col min="1" max="1" width="2.5" style="1" customWidth="1"/>
    <col min="2" max="2" width="25" style="215" customWidth="1"/>
    <col min="3" max="3" width="25" style="212" customWidth="1"/>
    <col min="4" max="4" width="28.1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2026-4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192</v>
      </c>
      <c r="C4" s="1"/>
      <c r="D4" s="1"/>
      <c r="E4" s="1"/>
      <c r="F4" s="1"/>
      <c r="G4" s="35"/>
      <c r="H4" s="28"/>
    </row>
    <row r="5" spans="1:8" s="30" customFormat="1" ht="22.5" customHeight="1" x14ac:dyDescent="0.2">
      <c r="A5" s="1"/>
      <c r="B5" s="397" t="s">
        <v>171</v>
      </c>
      <c r="C5" s="397"/>
      <c r="D5" s="398"/>
      <c r="E5" s="29"/>
    </row>
    <row r="6" spans="1:8" s="30" customFormat="1" ht="22.5" customHeight="1" x14ac:dyDescent="0.2">
      <c r="A6" s="1"/>
      <c r="B6" s="44" t="s">
        <v>99</v>
      </c>
      <c r="C6" s="44" t="s">
        <v>100</v>
      </c>
      <c r="D6" s="44" t="s">
        <v>101</v>
      </c>
      <c r="E6" s="288" t="str">
        <f>IF(B7="",("Information saknas"), (""))</f>
        <v>Information saknas</v>
      </c>
    </row>
    <row r="7" spans="1:8" s="287" customFormat="1" ht="15" customHeight="1" x14ac:dyDescent="0.2">
      <c r="A7" s="1"/>
      <c r="B7" s="264"/>
      <c r="C7" s="264"/>
      <c r="D7" s="264"/>
      <c r="F7" s="289" t="s">
        <v>9</v>
      </c>
      <c r="G7" s="289"/>
      <c r="H7" s="289" t="s">
        <v>10</v>
      </c>
    </row>
    <row r="8" spans="1:8" s="287" customFormat="1" ht="15" customHeight="1" x14ac:dyDescent="0.2">
      <c r="A8" s="1"/>
      <c r="B8" s="267"/>
      <c r="C8" s="267"/>
      <c r="D8" s="267"/>
      <c r="E8" s="297"/>
    </row>
    <row r="9" spans="1:8" s="287" customFormat="1" ht="15" customHeight="1" x14ac:dyDescent="0.2">
      <c r="A9" s="1"/>
      <c r="B9" s="264"/>
      <c r="C9" s="264"/>
      <c r="D9" s="264"/>
      <c r="E9" s="28"/>
    </row>
    <row r="10" spans="1:8" s="287" customFormat="1" ht="15" customHeight="1" x14ac:dyDescent="0.2">
      <c r="A10" s="1"/>
      <c r="B10" s="267"/>
      <c r="C10" s="267"/>
      <c r="D10" s="267"/>
      <c r="E10" s="28"/>
    </row>
    <row r="11" spans="1:8" s="287" customFormat="1" ht="15" customHeight="1" x14ac:dyDescent="0.2">
      <c r="A11" s="1"/>
      <c r="B11" s="264"/>
      <c r="C11" s="264"/>
      <c r="D11" s="264"/>
      <c r="E11" s="28"/>
    </row>
    <row r="12" spans="1:8" s="287" customFormat="1" ht="15" customHeight="1" x14ac:dyDescent="0.2">
      <c r="A12" s="1"/>
      <c r="B12" s="267"/>
      <c r="C12" s="267"/>
      <c r="D12" s="267"/>
      <c r="E12" s="28"/>
    </row>
    <row r="13" spans="1:8" s="287" customFormat="1" ht="15" customHeight="1" x14ac:dyDescent="0.2">
      <c r="A13" s="1"/>
      <c r="B13" s="264"/>
      <c r="C13" s="264"/>
      <c r="D13" s="264"/>
      <c r="E13" s="28"/>
    </row>
    <row r="14" spans="1:8" s="287" customFormat="1" ht="15" customHeight="1" x14ac:dyDescent="0.2">
      <c r="A14" s="1"/>
      <c r="B14" s="267"/>
      <c r="C14" s="267"/>
      <c r="D14" s="267"/>
      <c r="E14" s="28"/>
    </row>
    <row r="15" spans="1:8" s="287" customFormat="1" ht="15" customHeight="1" x14ac:dyDescent="0.2">
      <c r="A15" s="1"/>
      <c r="B15" s="264"/>
      <c r="C15" s="264"/>
      <c r="D15" s="264"/>
      <c r="E15" s="28"/>
    </row>
    <row r="16" spans="1:8" s="287" customFormat="1" ht="15" customHeight="1" x14ac:dyDescent="0.2">
      <c r="A16" s="1"/>
      <c r="B16" s="267"/>
      <c r="C16" s="267"/>
      <c r="D16" s="267"/>
      <c r="E16" s="28"/>
    </row>
    <row r="17" spans="1:5" s="287" customFormat="1" ht="15" customHeight="1" x14ac:dyDescent="0.2">
      <c r="A17" s="1"/>
      <c r="B17" s="264"/>
      <c r="C17" s="264"/>
      <c r="D17" s="264"/>
      <c r="E17" s="28"/>
    </row>
    <row r="18" spans="1:5" s="287" customFormat="1" ht="15" customHeight="1" x14ac:dyDescent="0.2">
      <c r="A18" s="1"/>
      <c r="B18" s="267"/>
      <c r="C18" s="267"/>
      <c r="D18" s="267"/>
      <c r="E18" s="28"/>
    </row>
    <row r="19" spans="1:5" s="287" customFormat="1" ht="15" customHeight="1" x14ac:dyDescent="0.2">
      <c r="A19" s="1"/>
      <c r="B19" s="264"/>
      <c r="C19" s="264"/>
      <c r="D19" s="264"/>
      <c r="E19" s="28"/>
    </row>
    <row r="20" spans="1:5" s="287" customFormat="1" ht="15" customHeight="1" x14ac:dyDescent="0.2">
      <c r="A20" s="1"/>
      <c r="B20" s="267"/>
      <c r="C20" s="267"/>
      <c r="D20" s="267"/>
      <c r="E20" s="28"/>
    </row>
    <row r="21" spans="1:5" s="287" customFormat="1" ht="15" customHeight="1" x14ac:dyDescent="0.2">
      <c r="A21" s="1"/>
      <c r="B21" s="264"/>
      <c r="C21" s="264"/>
      <c r="D21" s="264"/>
      <c r="E21" s="28"/>
    </row>
    <row r="22" spans="1:5" s="287" customFormat="1" ht="15" customHeight="1" x14ac:dyDescent="0.2">
      <c r="A22" s="1"/>
      <c r="B22" s="267"/>
      <c r="C22" s="267"/>
      <c r="D22" s="267"/>
      <c r="E22" s="28"/>
    </row>
    <row r="23" spans="1:5" s="287" customFormat="1" ht="15" customHeight="1" x14ac:dyDescent="0.2">
      <c r="A23" s="1"/>
      <c r="B23" s="264"/>
      <c r="C23" s="264"/>
      <c r="D23" s="264"/>
      <c r="E23" s="28"/>
    </row>
    <row r="24" spans="1:5" s="287" customFormat="1" ht="15" customHeight="1" x14ac:dyDescent="0.2">
      <c r="A24" s="1"/>
      <c r="B24" s="267"/>
      <c r="C24" s="267"/>
      <c r="D24" s="267"/>
      <c r="E24" s="28"/>
    </row>
    <row r="25" spans="1:5" s="287" customFormat="1" ht="15" customHeight="1" x14ac:dyDescent="0.2">
      <c r="A25" s="1"/>
      <c r="B25" s="264"/>
      <c r="C25" s="264"/>
      <c r="D25" s="264"/>
      <c r="E25" s="28"/>
    </row>
    <row r="26" spans="1:5" s="287" customFormat="1" ht="15" customHeight="1" x14ac:dyDescent="0.2">
      <c r="A26" s="1"/>
      <c r="B26" s="267"/>
      <c r="C26" s="267"/>
      <c r="D26" s="267"/>
      <c r="E26" s="28"/>
    </row>
    <row r="27" spans="1:5" s="287" customFormat="1" ht="15" customHeight="1" x14ac:dyDescent="0.2">
      <c r="A27" s="1"/>
      <c r="B27" s="264"/>
      <c r="C27" s="264"/>
      <c r="D27" s="264"/>
      <c r="E27" s="28"/>
    </row>
    <row r="28" spans="1:5" s="287" customFormat="1" ht="15" customHeight="1" x14ac:dyDescent="0.2">
      <c r="A28" s="1"/>
      <c r="B28" s="267"/>
      <c r="C28" s="267"/>
      <c r="D28" s="267"/>
      <c r="E28" s="28"/>
    </row>
    <row r="29" spans="1:5" s="287" customFormat="1" ht="15" customHeight="1" x14ac:dyDescent="0.2">
      <c r="A29" s="1"/>
      <c r="B29" s="264"/>
      <c r="C29" s="264"/>
      <c r="D29" s="264"/>
      <c r="E29" s="28"/>
    </row>
    <row r="30" spans="1:5" s="287" customFormat="1" ht="15" customHeight="1" x14ac:dyDescent="0.2">
      <c r="A30" s="1"/>
      <c r="B30" s="267"/>
      <c r="C30" s="267"/>
      <c r="D30" s="267"/>
      <c r="E30" s="28"/>
    </row>
    <row r="31" spans="1:5" s="287" customFormat="1" ht="15" customHeight="1" x14ac:dyDescent="0.2">
      <c r="A31" s="1"/>
      <c r="B31" s="264"/>
      <c r="C31" s="264"/>
      <c r="D31" s="264"/>
      <c r="E31" s="28"/>
    </row>
    <row r="32" spans="1:5" s="287" customFormat="1" ht="15" customHeight="1" x14ac:dyDescent="0.2">
      <c r="A32" s="1"/>
      <c r="B32" s="267"/>
      <c r="C32" s="267"/>
      <c r="D32" s="267"/>
      <c r="E32" s="28"/>
    </row>
    <row r="33" spans="1:5" s="287" customFormat="1" ht="15" customHeight="1" x14ac:dyDescent="0.2">
      <c r="A33" s="1"/>
      <c r="B33" s="264"/>
      <c r="C33" s="264"/>
      <c r="D33" s="264"/>
      <c r="E33" s="28"/>
    </row>
    <row r="34" spans="1:5" s="287" customFormat="1" ht="15" customHeight="1" x14ac:dyDescent="0.2">
      <c r="A34" s="1"/>
      <c r="B34" s="267"/>
      <c r="C34" s="267"/>
      <c r="D34" s="267"/>
      <c r="E34" s="28"/>
    </row>
    <row r="35" spans="1:5" s="287" customFormat="1" ht="15" customHeight="1" x14ac:dyDescent="0.2">
      <c r="A35" s="1"/>
      <c r="B35" s="264"/>
      <c r="C35" s="264"/>
      <c r="D35" s="264"/>
      <c r="E35" s="28"/>
    </row>
    <row r="36" spans="1:5" s="287" customFormat="1" ht="15" customHeight="1" x14ac:dyDescent="0.2">
      <c r="A36" s="1"/>
      <c r="B36" s="267"/>
      <c r="C36" s="267"/>
      <c r="D36" s="267"/>
      <c r="E36" s="28"/>
    </row>
    <row r="37" spans="1:5" s="287" customFormat="1" ht="15" customHeight="1" x14ac:dyDescent="0.2">
      <c r="A37" s="1"/>
      <c r="B37" s="264"/>
      <c r="C37" s="264"/>
      <c r="D37" s="264"/>
      <c r="E37" s="28"/>
    </row>
    <row r="38" spans="1:5" s="287" customFormat="1" ht="15" customHeight="1" x14ac:dyDescent="0.2">
      <c r="A38" s="1"/>
      <c r="B38" s="267"/>
      <c r="C38" s="267"/>
      <c r="D38" s="267"/>
      <c r="E38" s="28"/>
    </row>
    <row r="39" spans="1:5" s="287" customFormat="1" ht="15" customHeight="1" x14ac:dyDescent="0.2">
      <c r="A39" s="1"/>
      <c r="B39" s="264"/>
      <c r="C39" s="264"/>
      <c r="D39" s="264"/>
      <c r="E39" s="28"/>
    </row>
    <row r="40" spans="1:5" s="287" customFormat="1" ht="15" customHeight="1" x14ac:dyDescent="0.2">
      <c r="A40" s="1"/>
      <c r="B40" s="267"/>
      <c r="C40" s="267"/>
      <c r="D40" s="267"/>
      <c r="E40" s="28"/>
    </row>
    <row r="41" spans="1:5" s="287" customFormat="1" ht="15" customHeight="1" x14ac:dyDescent="0.2">
      <c r="A41" s="1"/>
      <c r="B41" s="264"/>
      <c r="C41" s="264"/>
      <c r="D41" s="264"/>
      <c r="E41" s="28"/>
    </row>
    <row r="42" spans="1:5" s="287" customFormat="1" ht="15" customHeight="1" x14ac:dyDescent="0.2">
      <c r="A42" s="1"/>
      <c r="B42" s="267"/>
      <c r="C42" s="267"/>
      <c r="D42" s="267"/>
      <c r="E42" s="28"/>
    </row>
    <row r="43" spans="1:5" s="287" customFormat="1" ht="15" customHeight="1" x14ac:dyDescent="0.2">
      <c r="A43" s="1"/>
      <c r="B43" s="264"/>
      <c r="C43" s="264"/>
      <c r="D43" s="264"/>
      <c r="E43" s="28"/>
    </row>
    <row r="44" spans="1:5" s="287" customFormat="1" ht="15" customHeight="1" x14ac:dyDescent="0.2">
      <c r="A44" s="1"/>
      <c r="B44" s="267"/>
      <c r="C44" s="267"/>
      <c r="D44" s="267"/>
      <c r="E44" s="28"/>
    </row>
    <row r="45" spans="1:5" s="287" customFormat="1" ht="15" customHeight="1" x14ac:dyDescent="0.2">
      <c r="A45" s="1"/>
      <c r="B45" s="264"/>
      <c r="C45" s="264"/>
      <c r="D45" s="264"/>
      <c r="E45" s="28"/>
    </row>
    <row r="46" spans="1:5" s="287" customFormat="1" ht="15" customHeight="1" x14ac:dyDescent="0.2">
      <c r="A46" s="1"/>
      <c r="B46" s="267"/>
      <c r="C46" s="267"/>
      <c r="D46" s="267"/>
      <c r="E46" s="28"/>
    </row>
    <row r="47" spans="1:5" s="287" customFormat="1" ht="15" customHeight="1" x14ac:dyDescent="0.2">
      <c r="A47" s="1"/>
      <c r="B47" s="264"/>
      <c r="C47" s="264"/>
      <c r="D47" s="264"/>
      <c r="E47" s="28"/>
    </row>
    <row r="48" spans="1:5" s="287" customFormat="1" ht="15" customHeight="1" x14ac:dyDescent="0.2">
      <c r="A48" s="1"/>
      <c r="B48" s="267"/>
      <c r="C48" s="267"/>
      <c r="D48" s="267"/>
      <c r="E48" s="28"/>
    </row>
    <row r="49" spans="1:5" s="287" customFormat="1" ht="15" customHeight="1" x14ac:dyDescent="0.2">
      <c r="A49" s="1"/>
      <c r="B49" s="264"/>
      <c r="C49" s="264"/>
      <c r="D49" s="264"/>
      <c r="E49" s="28"/>
    </row>
    <row r="50" spans="1:5" s="287" customFormat="1" ht="15" customHeight="1" x14ac:dyDescent="0.2">
      <c r="A50" s="1"/>
      <c r="B50" s="267"/>
      <c r="C50" s="267"/>
      <c r="D50" s="267"/>
      <c r="E50" s="28"/>
    </row>
    <row r="51" spans="1:5" s="287" customFormat="1" ht="15" customHeight="1" x14ac:dyDescent="0.2">
      <c r="A51" s="1"/>
      <c r="B51" s="264"/>
      <c r="C51" s="264"/>
      <c r="D51" s="264"/>
      <c r="E51" s="28"/>
    </row>
    <row r="52" spans="1:5" s="287" customFormat="1" ht="15" customHeight="1" x14ac:dyDescent="0.2">
      <c r="A52" s="1"/>
      <c r="B52" s="267"/>
      <c r="C52" s="267"/>
      <c r="D52" s="267"/>
      <c r="E52" s="28"/>
    </row>
    <row r="53" spans="1:5" s="287" customFormat="1" ht="15" customHeight="1" x14ac:dyDescent="0.2">
      <c r="A53" s="1"/>
      <c r="B53" s="264"/>
      <c r="C53" s="264"/>
      <c r="D53" s="264"/>
      <c r="E53" s="28"/>
    </row>
    <row r="54" spans="1:5" s="287" customFormat="1" ht="15" customHeight="1" x14ac:dyDescent="0.2">
      <c r="A54" s="1"/>
      <c r="B54" s="267"/>
      <c r="C54" s="267"/>
      <c r="D54" s="267"/>
      <c r="E54" s="28"/>
    </row>
    <row r="55" spans="1:5" s="287" customFormat="1" ht="15" customHeight="1" x14ac:dyDescent="0.2">
      <c r="A55" s="1"/>
      <c r="B55" s="264"/>
      <c r="C55" s="264"/>
      <c r="D55" s="264"/>
      <c r="E55" s="28"/>
    </row>
    <row r="56" spans="1:5" s="287" customFormat="1" ht="15" customHeight="1" x14ac:dyDescent="0.2">
      <c r="A56" s="1"/>
      <c r="B56" s="267"/>
      <c r="C56" s="267"/>
      <c r="D56" s="267"/>
      <c r="E56" s="28"/>
    </row>
    <row r="57" spans="1:5" s="287" customFormat="1" ht="15" customHeight="1" x14ac:dyDescent="0.2">
      <c r="A57" s="1"/>
      <c r="B57" s="264"/>
      <c r="C57" s="264"/>
      <c r="D57" s="264"/>
      <c r="E57" s="28"/>
    </row>
    <row r="58" spans="1:5" s="287" customFormat="1" ht="15" customHeight="1" x14ac:dyDescent="0.2">
      <c r="A58" s="1"/>
      <c r="B58" s="267"/>
      <c r="C58" s="267"/>
      <c r="D58" s="267"/>
      <c r="E58" s="28"/>
    </row>
    <row r="59" spans="1:5" s="287" customFormat="1" ht="15" customHeight="1" x14ac:dyDescent="0.2">
      <c r="A59" s="1"/>
      <c r="B59" s="264"/>
      <c r="C59" s="264"/>
      <c r="D59" s="264"/>
      <c r="E59" s="28"/>
    </row>
    <row r="60" spans="1:5" s="287" customFormat="1" ht="15" customHeight="1" x14ac:dyDescent="0.2">
      <c r="A60" s="1"/>
      <c r="B60" s="267"/>
      <c r="C60" s="267"/>
      <c r="D60" s="267"/>
      <c r="E60" s="28"/>
    </row>
    <row r="61" spans="1:5" s="287" customFormat="1" ht="15" customHeight="1" x14ac:dyDescent="0.2">
      <c r="A61" s="1"/>
      <c r="B61" s="264"/>
      <c r="C61" s="264"/>
      <c r="D61" s="264"/>
      <c r="E61" s="28"/>
    </row>
    <row r="62" spans="1:5" s="287" customFormat="1" ht="15" customHeight="1" x14ac:dyDescent="0.2">
      <c r="A62" s="1"/>
      <c r="B62" s="267"/>
      <c r="C62" s="267"/>
      <c r="D62" s="267"/>
      <c r="E62" s="28"/>
    </row>
    <row r="63" spans="1:5" s="287" customFormat="1" ht="15" customHeight="1" x14ac:dyDescent="0.2">
      <c r="A63" s="1"/>
      <c r="B63" s="264"/>
      <c r="C63" s="264"/>
      <c r="D63" s="264"/>
      <c r="E63" s="28"/>
    </row>
    <row r="64" spans="1:5" s="287" customFormat="1" ht="15" customHeight="1" x14ac:dyDescent="0.2">
      <c r="A64" s="1"/>
      <c r="B64" s="267"/>
      <c r="C64" s="267"/>
      <c r="D64" s="267"/>
      <c r="E64" s="28"/>
    </row>
    <row r="65" spans="1:5" s="287" customFormat="1" ht="15" customHeight="1" x14ac:dyDescent="0.2">
      <c r="A65" s="1"/>
      <c r="B65" s="264"/>
      <c r="C65" s="264"/>
      <c r="D65" s="264"/>
      <c r="E65" s="28"/>
    </row>
    <row r="66" spans="1:5" s="287" customFormat="1" ht="15" customHeight="1" x14ac:dyDescent="0.2">
      <c r="A66" s="1"/>
      <c r="B66" s="267"/>
      <c r="C66" s="267"/>
      <c r="D66" s="267"/>
      <c r="E66" s="28"/>
    </row>
    <row r="67" spans="1:5" s="287" customFormat="1" ht="15" customHeight="1" x14ac:dyDescent="0.2">
      <c r="A67" s="1"/>
      <c r="B67" s="264"/>
      <c r="C67" s="264"/>
      <c r="D67" s="264"/>
      <c r="E67" s="28"/>
    </row>
    <row r="68" spans="1:5" s="287" customFormat="1" ht="15" customHeight="1" x14ac:dyDescent="0.2">
      <c r="A68" s="1"/>
      <c r="B68" s="267"/>
      <c r="C68" s="267"/>
      <c r="D68" s="267"/>
      <c r="E68" s="28"/>
    </row>
    <row r="69" spans="1:5" s="287" customFormat="1" ht="15" customHeight="1" x14ac:dyDescent="0.2">
      <c r="A69" s="1"/>
      <c r="B69" s="264"/>
      <c r="C69" s="264"/>
      <c r="D69" s="264"/>
      <c r="E69" s="28"/>
    </row>
    <row r="70" spans="1:5" s="287" customFormat="1" ht="15" customHeight="1" x14ac:dyDescent="0.2">
      <c r="A70" s="1"/>
      <c r="B70" s="267"/>
      <c r="C70" s="267"/>
      <c r="D70" s="267"/>
      <c r="E70" s="28"/>
    </row>
    <row r="71" spans="1:5" s="287" customFormat="1" ht="15" customHeight="1" x14ac:dyDescent="0.2">
      <c r="A71" s="1"/>
      <c r="B71" s="264"/>
      <c r="C71" s="264"/>
      <c r="D71" s="264"/>
      <c r="E71" s="28"/>
    </row>
    <row r="72" spans="1:5" s="287" customFormat="1" ht="15" customHeight="1" x14ac:dyDescent="0.2">
      <c r="A72" s="1"/>
      <c r="B72" s="267"/>
      <c r="C72" s="267"/>
      <c r="D72" s="267"/>
      <c r="E72" s="28"/>
    </row>
    <row r="73" spans="1:5" s="287" customFormat="1" ht="15" customHeight="1" x14ac:dyDescent="0.2">
      <c r="A73" s="1"/>
      <c r="B73" s="264"/>
      <c r="C73" s="264"/>
      <c r="D73" s="264"/>
      <c r="E73" s="28"/>
    </row>
    <row r="74" spans="1:5" s="287" customFormat="1" ht="15" customHeight="1" x14ac:dyDescent="0.2">
      <c r="A74" s="1"/>
      <c r="B74" s="267"/>
      <c r="C74" s="267"/>
      <c r="D74" s="267"/>
      <c r="E74" s="28"/>
    </row>
    <row r="75" spans="1:5" s="287" customFormat="1" ht="15" customHeight="1" x14ac:dyDescent="0.2">
      <c r="A75" s="1"/>
      <c r="B75" s="264"/>
      <c r="C75" s="264"/>
      <c r="D75" s="264"/>
      <c r="E75" s="28"/>
    </row>
    <row r="76" spans="1:5" s="287" customFormat="1" ht="15" customHeight="1" x14ac:dyDescent="0.2">
      <c r="A76" s="1"/>
      <c r="B76" s="267"/>
      <c r="C76" s="267"/>
      <c r="D76" s="267"/>
      <c r="E76" s="28"/>
    </row>
    <row r="77" spans="1:5" s="287" customFormat="1" ht="15" customHeight="1" x14ac:dyDescent="0.2">
      <c r="A77" s="1"/>
      <c r="B77" s="264"/>
      <c r="C77" s="264"/>
      <c r="D77" s="264"/>
      <c r="E77" s="28"/>
    </row>
    <row r="78" spans="1:5" s="287" customFormat="1" ht="15" customHeight="1" x14ac:dyDescent="0.2">
      <c r="A78" s="1"/>
      <c r="B78" s="267"/>
      <c r="C78" s="267"/>
      <c r="D78" s="267"/>
      <c r="E78" s="28"/>
    </row>
    <row r="79" spans="1:5" s="287" customFormat="1" ht="15" customHeight="1" x14ac:dyDescent="0.2">
      <c r="A79" s="1"/>
      <c r="B79" s="264"/>
      <c r="C79" s="264"/>
      <c r="D79" s="264"/>
      <c r="E79" s="28"/>
    </row>
    <row r="80" spans="1:5" s="287" customFormat="1" ht="15" customHeight="1" x14ac:dyDescent="0.2">
      <c r="A80" s="1"/>
      <c r="B80" s="267"/>
      <c r="C80" s="267"/>
      <c r="D80" s="267"/>
      <c r="E80" s="28"/>
    </row>
    <row r="81" spans="1:5" s="287" customFormat="1" ht="15" customHeight="1" x14ac:dyDescent="0.2">
      <c r="A81" s="1"/>
      <c r="B81" s="264"/>
      <c r="C81" s="264"/>
      <c r="D81" s="264"/>
      <c r="E81" s="28"/>
    </row>
    <row r="82" spans="1:5" s="287" customFormat="1" ht="15" customHeight="1" x14ac:dyDescent="0.2">
      <c r="A82" s="1"/>
      <c r="B82" s="267"/>
      <c r="C82" s="267"/>
      <c r="D82" s="267"/>
      <c r="E82" s="28"/>
    </row>
    <row r="83" spans="1:5" s="287" customFormat="1" ht="15" customHeight="1" x14ac:dyDescent="0.2">
      <c r="A83" s="1"/>
      <c r="B83" s="264"/>
      <c r="C83" s="264"/>
      <c r="D83" s="264"/>
      <c r="E83" s="28"/>
    </row>
    <row r="84" spans="1:5" s="287" customFormat="1" ht="15" customHeight="1" x14ac:dyDescent="0.2">
      <c r="A84" s="1"/>
      <c r="B84" s="267"/>
      <c r="C84" s="267"/>
      <c r="D84" s="267"/>
      <c r="E84" s="28"/>
    </row>
    <row r="85" spans="1:5" s="287" customFormat="1" ht="15" customHeight="1" x14ac:dyDescent="0.2">
      <c r="A85" s="1"/>
      <c r="B85" s="264"/>
      <c r="C85" s="264"/>
      <c r="D85" s="264"/>
      <c r="E85" s="28"/>
    </row>
    <row r="86" spans="1:5" s="287" customFormat="1" ht="15" customHeight="1" x14ac:dyDescent="0.2">
      <c r="A86" s="1"/>
      <c r="B86" s="267"/>
      <c r="C86" s="267"/>
      <c r="D86" s="267"/>
      <c r="E86" s="28"/>
    </row>
    <row r="87" spans="1:5" s="287" customFormat="1" ht="15" customHeight="1" x14ac:dyDescent="0.2">
      <c r="A87" s="1"/>
      <c r="B87" s="264"/>
      <c r="C87" s="264"/>
      <c r="D87" s="264"/>
      <c r="E87" s="28"/>
    </row>
    <row r="88" spans="1:5" s="287" customFormat="1" ht="15" customHeight="1" x14ac:dyDescent="0.2">
      <c r="A88" s="1"/>
      <c r="B88" s="267"/>
      <c r="C88" s="267"/>
      <c r="D88" s="267"/>
      <c r="E88" s="28"/>
    </row>
    <row r="89" spans="1:5" s="287" customFormat="1" ht="15" customHeight="1" x14ac:dyDescent="0.2">
      <c r="A89" s="1"/>
      <c r="B89" s="264"/>
      <c r="C89" s="264"/>
      <c r="D89" s="264"/>
      <c r="E89" s="28"/>
    </row>
    <row r="90" spans="1:5" s="287" customFormat="1" ht="15" customHeight="1" x14ac:dyDescent="0.2">
      <c r="A90" s="1"/>
      <c r="B90" s="267"/>
      <c r="C90" s="267"/>
      <c r="D90" s="267"/>
      <c r="E90" s="28"/>
    </row>
    <row r="91" spans="1:5" s="287" customFormat="1" ht="15" customHeight="1" x14ac:dyDescent="0.2">
      <c r="A91" s="1"/>
      <c r="B91" s="264"/>
      <c r="C91" s="264"/>
      <c r="D91" s="264"/>
      <c r="E91" s="28"/>
    </row>
    <row r="92" spans="1:5" s="287" customFormat="1" ht="15" customHeight="1" x14ac:dyDescent="0.2">
      <c r="A92" s="1"/>
      <c r="B92" s="267"/>
      <c r="C92" s="267"/>
      <c r="D92" s="267"/>
      <c r="E92" s="28"/>
    </row>
    <row r="93" spans="1:5" s="287" customFormat="1" ht="15" customHeight="1" x14ac:dyDescent="0.2">
      <c r="A93" s="1"/>
      <c r="B93" s="264"/>
      <c r="C93" s="264"/>
      <c r="D93" s="264"/>
      <c r="E93" s="28"/>
    </row>
    <row r="94" spans="1:5" s="287" customFormat="1" ht="15" customHeight="1" x14ac:dyDescent="0.2">
      <c r="A94" s="1"/>
      <c r="B94" s="267"/>
      <c r="C94" s="267"/>
      <c r="D94" s="267"/>
      <c r="E94" s="28"/>
    </row>
    <row r="95" spans="1:5" s="287" customFormat="1" ht="15" customHeight="1" x14ac:dyDescent="0.2">
      <c r="A95" s="1"/>
      <c r="B95" s="264"/>
      <c r="C95" s="264"/>
      <c r="D95" s="264"/>
      <c r="E95" s="28"/>
    </row>
    <row r="96" spans="1:5" s="287" customFormat="1" ht="15" customHeight="1" x14ac:dyDescent="0.2">
      <c r="A96" s="1"/>
      <c r="B96" s="267"/>
      <c r="C96" s="267"/>
      <c r="D96" s="267"/>
      <c r="E96" s="28"/>
    </row>
    <row r="97" spans="1:5" s="287" customFormat="1" ht="15" customHeight="1" x14ac:dyDescent="0.2">
      <c r="A97" s="1"/>
      <c r="B97" s="264"/>
      <c r="C97" s="264"/>
      <c r="D97" s="264"/>
      <c r="E97" s="28"/>
    </row>
    <row r="98" spans="1:5" s="287" customFormat="1" ht="15" customHeight="1" x14ac:dyDescent="0.2">
      <c r="A98" s="1"/>
      <c r="B98" s="267"/>
      <c r="C98" s="267"/>
      <c r="D98" s="267"/>
      <c r="E98" s="28"/>
    </row>
    <row r="99" spans="1:5" s="287" customFormat="1" ht="15" customHeight="1" x14ac:dyDescent="0.2">
      <c r="A99" s="1"/>
      <c r="B99" s="264"/>
      <c r="C99" s="264"/>
      <c r="D99" s="264"/>
      <c r="E99" s="28"/>
    </row>
    <row r="100" spans="1:5" s="287" customFormat="1" ht="15" customHeight="1" x14ac:dyDescent="0.2">
      <c r="A100" s="1"/>
      <c r="B100" s="267"/>
      <c r="C100" s="267"/>
      <c r="D100" s="267"/>
      <c r="E100" s="28"/>
    </row>
    <row r="101" spans="1:5" s="287" customFormat="1" ht="15" customHeight="1" x14ac:dyDescent="0.2">
      <c r="A101" s="1"/>
      <c r="B101" s="264"/>
      <c r="C101" s="264"/>
      <c r="D101" s="264"/>
      <c r="E101" s="28"/>
    </row>
    <row r="102" spans="1:5" s="287" customFormat="1" ht="15" customHeight="1" x14ac:dyDescent="0.2">
      <c r="A102" s="1"/>
      <c r="B102" s="267"/>
      <c r="C102" s="267"/>
      <c r="D102" s="267"/>
      <c r="E102" s="28"/>
    </row>
    <row r="103" spans="1:5" s="287" customFormat="1" ht="15" customHeight="1" x14ac:dyDescent="0.2">
      <c r="A103" s="1"/>
      <c r="B103" s="264"/>
      <c r="C103" s="264"/>
      <c r="D103" s="264"/>
      <c r="E103" s="28"/>
    </row>
    <row r="104" spans="1:5" s="287" customFormat="1" ht="15" customHeight="1" x14ac:dyDescent="0.2">
      <c r="A104" s="1"/>
      <c r="B104" s="267"/>
      <c r="C104" s="267"/>
      <c r="D104" s="267"/>
      <c r="E104" s="28"/>
    </row>
    <row r="105" spans="1:5" s="287" customFormat="1" ht="15" customHeight="1" x14ac:dyDescent="0.2">
      <c r="A105" s="1"/>
      <c r="B105" s="264"/>
      <c r="C105" s="264"/>
      <c r="D105" s="264"/>
      <c r="E105" s="28"/>
    </row>
    <row r="106" spans="1:5" s="287" customFormat="1" ht="15" customHeight="1" x14ac:dyDescent="0.2">
      <c r="A106" s="1"/>
      <c r="B106" s="298"/>
      <c r="C106" s="298"/>
      <c r="D106" s="298"/>
      <c r="E106" s="28"/>
    </row>
    <row r="107" spans="1:5" s="287" customFormat="1" ht="11.25" x14ac:dyDescent="0.2">
      <c r="A107" s="1"/>
      <c r="B107" s="215"/>
      <c r="C107" s="212"/>
      <c r="D107" s="211"/>
      <c r="E107" s="28"/>
    </row>
    <row r="108" spans="1:5" ht="17.850000000000001" customHeight="1" x14ac:dyDescent="0.2"/>
    <row r="109" spans="1:5" ht="17.850000000000001" customHeight="1" x14ac:dyDescent="0.2"/>
    <row r="110" spans="1:5" ht="17.850000000000001" customHeight="1" x14ac:dyDescent="0.2"/>
    <row r="111" spans="1:5" ht="17.850000000000001" customHeight="1" x14ac:dyDescent="0.2"/>
  </sheetData>
  <sheetProtection algorithmName="SHA-512" hashValue="YaM6LuzYQWnt8+kjWw2TYbfZBQXlJ1jvxLMjCWBQpxcBA6MN6fHV60tnMNsBNFJ5t4lp5cJc3P8q3J9c4aV+JA==" saltValue="Atbs5OXPlOCss/76nQxom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62" priority="2"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61" priority="1" stopIfTrue="1">
      <formula>B8=""</formula>
    </cfRule>
  </conditionalFormatting>
  <dataValidations count="2">
    <dataValidation type="decimal" operator="greaterThanOrEqual" allowBlank="1" showInputMessage="1" showErrorMessage="1" sqref="D107:D1048576" xr:uid="{353DFFA3-FA08-4B58-8047-AE010849EE7F}">
      <formula1>0</formula1>
    </dataValidation>
    <dataValidation type="list" allowBlank="1" showInputMessage="1" showErrorMessage="1" sqref="D7:D106" xr:uid="{5C6B5A80-E988-4C71-9ABE-610C921C2021}">
      <formula1>"Ägande,Kontroll,VD,Styrelseordförande,Annat"</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36655-18B3-4736-8ED7-39A8670C7A56}">
  <sheetPr codeName="Sheet12">
    <pageSetUpPr fitToPage="1"/>
  </sheetPr>
  <dimension ref="A1:AC111"/>
  <sheetViews>
    <sheetView zoomScaleNormal="100" workbookViewId="0"/>
  </sheetViews>
  <sheetFormatPr defaultColWidth="0" defaultRowHeight="0" customHeight="1" zeroHeight="1" x14ac:dyDescent="0.2"/>
  <cols>
    <col min="1" max="1" width="2.5" style="1" customWidth="1"/>
    <col min="2" max="2" width="25" style="215" customWidth="1"/>
    <col min="3" max="3" width="25" style="212" customWidth="1"/>
    <col min="4" max="4" width="21.125" style="212" customWidth="1"/>
    <col min="5" max="5" width="15.625" style="211" customWidth="1"/>
    <col min="6" max="6" width="18.75" style="286" customWidth="1"/>
    <col min="7" max="9" width="10.125" style="1" hidden="1" customWidth="1"/>
    <col min="10" max="10" width="13.75" style="1" hidden="1" customWidth="1"/>
    <col min="11" max="15" width="10.125" style="1" hidden="1" customWidth="1"/>
    <col min="16" max="16" width="33.375" style="1" hidden="1" customWidth="1"/>
    <col min="17" max="29" width="6.5" style="1" hidden="1" customWidth="1"/>
    <col min="30" max="16384" width="10.125" style="1" hidden="1"/>
  </cols>
  <sheetData>
    <row r="1" spans="1:9" ht="15.75" customHeight="1" x14ac:dyDescent="0.2">
      <c r="A1" s="280" t="str">
        <f>LUPKOD&amp;" "&amp;FONDNAMN</f>
        <v xml:space="preserve">LUP 2026-4 </v>
      </c>
    </row>
    <row r="2" spans="1:9" s="84" customFormat="1" ht="7.5" customHeight="1" x14ac:dyDescent="0.2">
      <c r="A2" s="1"/>
      <c r="B2" s="1"/>
      <c r="C2" s="1"/>
      <c r="D2" s="1"/>
      <c r="E2" s="1"/>
      <c r="F2" s="1"/>
      <c r="G2" s="1"/>
      <c r="H2" s="35"/>
      <c r="I2" s="28"/>
    </row>
    <row r="3" spans="1:9" s="84" customFormat="1" ht="39" customHeight="1" x14ac:dyDescent="0.2">
      <c r="A3" s="1"/>
      <c r="B3" s="1"/>
      <c r="C3" s="1"/>
      <c r="D3" s="1"/>
      <c r="E3" s="1"/>
      <c r="F3" s="1"/>
      <c r="G3" s="1"/>
      <c r="H3" s="35"/>
      <c r="I3" s="28"/>
    </row>
    <row r="4" spans="1:9" s="84" customFormat="1" ht="30" customHeight="1" x14ac:dyDescent="0.2">
      <c r="A4" s="1"/>
      <c r="B4" s="246" t="s">
        <v>193</v>
      </c>
      <c r="C4" s="1"/>
      <c r="D4" s="1"/>
      <c r="E4" s="1"/>
      <c r="F4" s="1"/>
      <c r="G4" s="1"/>
      <c r="H4" s="35"/>
      <c r="I4" s="28"/>
    </row>
    <row r="5" spans="1:9" s="287" customFormat="1" ht="22.5" customHeight="1" x14ac:dyDescent="0.2">
      <c r="A5" s="1"/>
      <c r="B5" s="397" t="s">
        <v>172</v>
      </c>
      <c r="C5" s="397"/>
      <c r="D5" s="398"/>
      <c r="E5" s="398"/>
      <c r="F5" s="29"/>
    </row>
    <row r="6" spans="1:9" s="287" customFormat="1" ht="22.5" customHeight="1" x14ac:dyDescent="0.2">
      <c r="A6" s="1"/>
      <c r="B6" s="44" t="s">
        <v>99</v>
      </c>
      <c r="C6" s="44" t="s">
        <v>100</v>
      </c>
      <c r="D6" s="44" t="s">
        <v>97</v>
      </c>
      <c r="E6" s="44" t="s">
        <v>98</v>
      </c>
      <c r="F6" s="288" t="str">
        <f>IF(B7="",("Information saknas"), (""))</f>
        <v>Information saknas</v>
      </c>
      <c r="G6" s="289" t="s">
        <v>9</v>
      </c>
      <c r="H6" s="289"/>
      <c r="I6" s="289" t="s">
        <v>10</v>
      </c>
    </row>
    <row r="7" spans="1:9" s="287" customFormat="1" ht="15" customHeight="1" x14ac:dyDescent="0.2">
      <c r="A7" s="1"/>
      <c r="B7" s="264"/>
      <c r="C7" s="264"/>
      <c r="D7" s="264"/>
      <c r="E7" s="295"/>
      <c r="F7" s="297"/>
    </row>
    <row r="8" spans="1:9" s="287" customFormat="1" ht="15" customHeight="1" x14ac:dyDescent="0.2">
      <c r="A8" s="1"/>
      <c r="B8" s="267"/>
      <c r="C8" s="267"/>
      <c r="D8" s="267"/>
      <c r="E8" s="296"/>
      <c r="F8" s="28"/>
    </row>
    <row r="9" spans="1:9" s="287" customFormat="1" ht="15" customHeight="1" x14ac:dyDescent="0.2">
      <c r="A9" s="1"/>
      <c r="B9" s="264"/>
      <c r="C9" s="264"/>
      <c r="D9" s="264"/>
      <c r="E9" s="295"/>
      <c r="F9" s="28"/>
    </row>
    <row r="10" spans="1:9" s="287" customFormat="1" ht="15" customHeight="1" x14ac:dyDescent="0.2">
      <c r="A10" s="1"/>
      <c r="B10" s="267"/>
      <c r="C10" s="267"/>
      <c r="D10" s="267"/>
      <c r="E10" s="296"/>
      <c r="F10" s="28"/>
    </row>
    <row r="11" spans="1:9" s="287" customFormat="1" ht="15" customHeight="1" x14ac:dyDescent="0.2">
      <c r="A11" s="1"/>
      <c r="B11" s="264"/>
      <c r="C11" s="264"/>
      <c r="D11" s="264"/>
      <c r="E11" s="295"/>
      <c r="F11" s="28"/>
    </row>
    <row r="12" spans="1:9" s="287" customFormat="1" ht="15" customHeight="1" x14ac:dyDescent="0.2">
      <c r="A12" s="1"/>
      <c r="B12" s="267"/>
      <c r="C12" s="267"/>
      <c r="D12" s="267"/>
      <c r="E12" s="296"/>
      <c r="F12" s="28"/>
    </row>
    <row r="13" spans="1:9" s="287" customFormat="1" ht="15" customHeight="1" x14ac:dyDescent="0.2">
      <c r="A13" s="1"/>
      <c r="B13" s="264"/>
      <c r="C13" s="264"/>
      <c r="D13" s="264"/>
      <c r="E13" s="295"/>
      <c r="F13" s="28"/>
    </row>
    <row r="14" spans="1:9" s="287" customFormat="1" ht="15" customHeight="1" x14ac:dyDescent="0.2">
      <c r="A14" s="1"/>
      <c r="B14" s="267"/>
      <c r="C14" s="267"/>
      <c r="D14" s="267"/>
      <c r="E14" s="296"/>
      <c r="F14" s="28"/>
    </row>
    <row r="15" spans="1:9" s="287" customFormat="1" ht="15" customHeight="1" x14ac:dyDescent="0.2">
      <c r="A15" s="1"/>
      <c r="B15" s="264"/>
      <c r="C15" s="264"/>
      <c r="D15" s="264"/>
      <c r="E15" s="295"/>
      <c r="F15" s="28"/>
    </row>
    <row r="16" spans="1:9" s="287" customFormat="1" ht="15" customHeight="1" x14ac:dyDescent="0.2">
      <c r="A16" s="1"/>
      <c r="B16" s="267"/>
      <c r="C16" s="267"/>
      <c r="D16" s="267"/>
      <c r="E16" s="296"/>
      <c r="F16" s="28"/>
    </row>
    <row r="17" spans="1:6" s="287" customFormat="1" ht="15" customHeight="1" x14ac:dyDescent="0.2">
      <c r="A17" s="1"/>
      <c r="B17" s="264"/>
      <c r="C17" s="264"/>
      <c r="D17" s="264"/>
      <c r="E17" s="295"/>
      <c r="F17" s="28"/>
    </row>
    <row r="18" spans="1:6" s="287" customFormat="1" ht="15" customHeight="1" x14ac:dyDescent="0.2">
      <c r="A18" s="1"/>
      <c r="B18" s="267"/>
      <c r="C18" s="267"/>
      <c r="D18" s="267"/>
      <c r="E18" s="296"/>
      <c r="F18" s="28"/>
    </row>
    <row r="19" spans="1:6" s="287" customFormat="1" ht="15" customHeight="1" x14ac:dyDescent="0.2">
      <c r="A19" s="1"/>
      <c r="B19" s="264"/>
      <c r="C19" s="264"/>
      <c r="D19" s="264"/>
      <c r="E19" s="295"/>
      <c r="F19" s="28"/>
    </row>
    <row r="20" spans="1:6" s="287" customFormat="1" ht="15" customHeight="1" x14ac:dyDescent="0.2">
      <c r="A20" s="1"/>
      <c r="B20" s="267"/>
      <c r="C20" s="267"/>
      <c r="D20" s="267"/>
      <c r="E20" s="296"/>
      <c r="F20" s="28"/>
    </row>
    <row r="21" spans="1:6" s="287" customFormat="1" ht="15" customHeight="1" x14ac:dyDescent="0.2">
      <c r="A21" s="1"/>
      <c r="B21" s="264"/>
      <c r="C21" s="264"/>
      <c r="D21" s="264"/>
      <c r="E21" s="295"/>
      <c r="F21" s="28"/>
    </row>
    <row r="22" spans="1:6" s="287" customFormat="1" ht="15" customHeight="1" x14ac:dyDescent="0.2">
      <c r="A22" s="1"/>
      <c r="B22" s="267"/>
      <c r="C22" s="267"/>
      <c r="D22" s="267"/>
      <c r="E22" s="296"/>
      <c r="F22" s="28"/>
    </row>
    <row r="23" spans="1:6" s="287" customFormat="1" ht="15" customHeight="1" x14ac:dyDescent="0.2">
      <c r="A23" s="1"/>
      <c r="B23" s="264"/>
      <c r="C23" s="264"/>
      <c r="D23" s="264"/>
      <c r="E23" s="295"/>
      <c r="F23" s="28"/>
    </row>
    <row r="24" spans="1:6" s="287" customFormat="1" ht="15" customHeight="1" x14ac:dyDescent="0.2">
      <c r="A24" s="1"/>
      <c r="B24" s="267"/>
      <c r="C24" s="267"/>
      <c r="D24" s="267"/>
      <c r="E24" s="296"/>
      <c r="F24" s="28"/>
    </row>
    <row r="25" spans="1:6" s="287" customFormat="1" ht="15" customHeight="1" x14ac:dyDescent="0.2">
      <c r="A25" s="1"/>
      <c r="B25" s="264"/>
      <c r="C25" s="264"/>
      <c r="D25" s="264"/>
      <c r="E25" s="295"/>
      <c r="F25" s="28"/>
    </row>
    <row r="26" spans="1:6" s="287" customFormat="1" ht="15" customHeight="1" x14ac:dyDescent="0.2">
      <c r="A26" s="1"/>
      <c r="B26" s="267"/>
      <c r="C26" s="267"/>
      <c r="D26" s="267"/>
      <c r="E26" s="296"/>
      <c r="F26" s="28"/>
    </row>
    <row r="27" spans="1:6" s="287" customFormat="1" ht="15" customHeight="1" x14ac:dyDescent="0.2">
      <c r="A27" s="1"/>
      <c r="B27" s="264"/>
      <c r="C27" s="264"/>
      <c r="D27" s="264"/>
      <c r="E27" s="295"/>
      <c r="F27" s="28"/>
    </row>
    <row r="28" spans="1:6" s="287" customFormat="1" ht="15" customHeight="1" x14ac:dyDescent="0.2">
      <c r="A28" s="1"/>
      <c r="B28" s="267"/>
      <c r="C28" s="267"/>
      <c r="D28" s="267"/>
      <c r="E28" s="296"/>
      <c r="F28" s="28"/>
    </row>
    <row r="29" spans="1:6" s="287" customFormat="1" ht="15" customHeight="1" x14ac:dyDescent="0.2">
      <c r="A29" s="1"/>
      <c r="B29" s="264"/>
      <c r="C29" s="264"/>
      <c r="D29" s="264"/>
      <c r="E29" s="295"/>
      <c r="F29" s="28"/>
    </row>
    <row r="30" spans="1:6" s="287" customFormat="1" ht="15" customHeight="1" x14ac:dyDescent="0.2">
      <c r="A30" s="1"/>
      <c r="B30" s="267"/>
      <c r="C30" s="267"/>
      <c r="D30" s="267"/>
      <c r="E30" s="296"/>
      <c r="F30" s="28"/>
    </row>
    <row r="31" spans="1:6" s="287" customFormat="1" ht="15" customHeight="1" x14ac:dyDescent="0.2">
      <c r="A31" s="1"/>
      <c r="B31" s="264"/>
      <c r="C31" s="264"/>
      <c r="D31" s="264"/>
      <c r="E31" s="295"/>
      <c r="F31" s="28"/>
    </row>
    <row r="32" spans="1:6" s="287" customFormat="1" ht="15" customHeight="1" x14ac:dyDescent="0.2">
      <c r="A32" s="1"/>
      <c r="B32" s="267"/>
      <c r="C32" s="267"/>
      <c r="D32" s="267"/>
      <c r="E32" s="296"/>
      <c r="F32" s="28"/>
    </row>
    <row r="33" spans="1:6" s="287" customFormat="1" ht="15" customHeight="1" x14ac:dyDescent="0.2">
      <c r="A33" s="1"/>
      <c r="B33" s="264"/>
      <c r="C33" s="264"/>
      <c r="D33" s="264"/>
      <c r="E33" s="295"/>
      <c r="F33" s="28"/>
    </row>
    <row r="34" spans="1:6" s="287" customFormat="1" ht="15" customHeight="1" x14ac:dyDescent="0.2">
      <c r="A34" s="1"/>
      <c r="B34" s="267"/>
      <c r="C34" s="267"/>
      <c r="D34" s="267"/>
      <c r="E34" s="296"/>
      <c r="F34" s="28"/>
    </row>
    <row r="35" spans="1:6" s="287" customFormat="1" ht="15" customHeight="1" x14ac:dyDescent="0.2">
      <c r="A35" s="1"/>
      <c r="B35" s="264"/>
      <c r="C35" s="264"/>
      <c r="D35" s="264"/>
      <c r="E35" s="295"/>
      <c r="F35" s="28"/>
    </row>
    <row r="36" spans="1:6" s="287" customFormat="1" ht="15" customHeight="1" x14ac:dyDescent="0.2">
      <c r="A36" s="1"/>
      <c r="B36" s="267"/>
      <c r="C36" s="267"/>
      <c r="D36" s="267"/>
      <c r="E36" s="296"/>
      <c r="F36" s="28"/>
    </row>
    <row r="37" spans="1:6" s="287" customFormat="1" ht="15" customHeight="1" x14ac:dyDescent="0.2">
      <c r="A37" s="1"/>
      <c r="B37" s="264"/>
      <c r="C37" s="264"/>
      <c r="D37" s="264"/>
      <c r="E37" s="295"/>
      <c r="F37" s="28"/>
    </row>
    <row r="38" spans="1:6" s="287" customFormat="1" ht="15" customHeight="1" x14ac:dyDescent="0.2">
      <c r="A38" s="1"/>
      <c r="B38" s="267"/>
      <c r="C38" s="267"/>
      <c r="D38" s="267"/>
      <c r="E38" s="296"/>
      <c r="F38" s="28"/>
    </row>
    <row r="39" spans="1:6" s="287" customFormat="1" ht="15" customHeight="1" x14ac:dyDescent="0.2">
      <c r="A39" s="1"/>
      <c r="B39" s="264"/>
      <c r="C39" s="264"/>
      <c r="D39" s="264"/>
      <c r="E39" s="295"/>
      <c r="F39" s="28"/>
    </row>
    <row r="40" spans="1:6" s="287" customFormat="1" ht="15" customHeight="1" x14ac:dyDescent="0.2">
      <c r="A40" s="1"/>
      <c r="B40" s="267"/>
      <c r="C40" s="267"/>
      <c r="D40" s="267"/>
      <c r="E40" s="296"/>
      <c r="F40" s="28"/>
    </row>
    <row r="41" spans="1:6" s="287" customFormat="1" ht="15" customHeight="1" x14ac:dyDescent="0.2">
      <c r="A41" s="1"/>
      <c r="B41" s="264"/>
      <c r="C41" s="264"/>
      <c r="D41" s="264"/>
      <c r="E41" s="295"/>
      <c r="F41" s="28"/>
    </row>
    <row r="42" spans="1:6" s="287" customFormat="1" ht="15" customHeight="1" x14ac:dyDescent="0.2">
      <c r="A42" s="1"/>
      <c r="B42" s="267"/>
      <c r="C42" s="267"/>
      <c r="D42" s="267"/>
      <c r="E42" s="296"/>
      <c r="F42" s="28"/>
    </row>
    <row r="43" spans="1:6" s="287" customFormat="1" ht="15" customHeight="1" x14ac:dyDescent="0.2">
      <c r="A43" s="1"/>
      <c r="B43" s="264"/>
      <c r="C43" s="264"/>
      <c r="D43" s="264"/>
      <c r="E43" s="295"/>
      <c r="F43" s="28"/>
    </row>
    <row r="44" spans="1:6" s="287" customFormat="1" ht="15" customHeight="1" x14ac:dyDescent="0.2">
      <c r="A44" s="1"/>
      <c r="B44" s="267"/>
      <c r="C44" s="267"/>
      <c r="D44" s="267"/>
      <c r="E44" s="296"/>
      <c r="F44" s="28"/>
    </row>
    <row r="45" spans="1:6" s="287" customFormat="1" ht="15" customHeight="1" x14ac:dyDescent="0.2">
      <c r="A45" s="1"/>
      <c r="B45" s="264"/>
      <c r="C45" s="264"/>
      <c r="D45" s="264"/>
      <c r="E45" s="295"/>
      <c r="F45" s="28"/>
    </row>
    <row r="46" spans="1:6" s="287" customFormat="1" ht="15" customHeight="1" x14ac:dyDescent="0.2">
      <c r="A46" s="1"/>
      <c r="B46" s="267"/>
      <c r="C46" s="267"/>
      <c r="D46" s="267"/>
      <c r="E46" s="296"/>
      <c r="F46" s="28"/>
    </row>
    <row r="47" spans="1:6" s="287" customFormat="1" ht="15" customHeight="1" x14ac:dyDescent="0.2">
      <c r="A47" s="1"/>
      <c r="B47" s="264"/>
      <c r="C47" s="264"/>
      <c r="D47" s="264"/>
      <c r="E47" s="295"/>
      <c r="F47" s="28"/>
    </row>
    <row r="48" spans="1:6" s="287" customFormat="1" ht="15" customHeight="1" x14ac:dyDescent="0.2">
      <c r="A48" s="1"/>
      <c r="B48" s="267"/>
      <c r="C48" s="267"/>
      <c r="D48" s="267"/>
      <c r="E48" s="296"/>
      <c r="F48" s="28"/>
    </row>
    <row r="49" spans="1:6" s="287" customFormat="1" ht="15" customHeight="1" x14ac:dyDescent="0.2">
      <c r="A49" s="1"/>
      <c r="B49" s="264"/>
      <c r="C49" s="264"/>
      <c r="D49" s="264"/>
      <c r="E49" s="295"/>
      <c r="F49" s="28"/>
    </row>
    <row r="50" spans="1:6" s="287" customFormat="1" ht="15" customHeight="1" x14ac:dyDescent="0.2">
      <c r="A50" s="1"/>
      <c r="B50" s="267"/>
      <c r="C50" s="267"/>
      <c r="D50" s="267"/>
      <c r="E50" s="296"/>
      <c r="F50" s="28"/>
    </row>
    <row r="51" spans="1:6" s="287" customFormat="1" ht="15" customHeight="1" x14ac:dyDescent="0.2">
      <c r="A51" s="1"/>
      <c r="B51" s="264"/>
      <c r="C51" s="264"/>
      <c r="D51" s="264"/>
      <c r="E51" s="295"/>
      <c r="F51" s="28"/>
    </row>
    <row r="52" spans="1:6" s="287" customFormat="1" ht="15" customHeight="1" x14ac:dyDescent="0.2">
      <c r="A52" s="1"/>
      <c r="B52" s="267"/>
      <c r="C52" s="267"/>
      <c r="D52" s="267"/>
      <c r="E52" s="296"/>
      <c r="F52" s="28"/>
    </row>
    <row r="53" spans="1:6" s="287" customFormat="1" ht="15" customHeight="1" x14ac:dyDescent="0.2">
      <c r="A53" s="1"/>
      <c r="B53" s="264"/>
      <c r="C53" s="264"/>
      <c r="D53" s="264"/>
      <c r="E53" s="295"/>
      <c r="F53" s="28"/>
    </row>
    <row r="54" spans="1:6" s="287" customFormat="1" ht="15" customHeight="1" x14ac:dyDescent="0.2">
      <c r="A54" s="1"/>
      <c r="B54" s="267"/>
      <c r="C54" s="267"/>
      <c r="D54" s="267"/>
      <c r="E54" s="296"/>
      <c r="F54" s="28"/>
    </row>
    <row r="55" spans="1:6" s="287" customFormat="1" ht="15" customHeight="1" x14ac:dyDescent="0.2">
      <c r="A55" s="1"/>
      <c r="B55" s="264"/>
      <c r="C55" s="264"/>
      <c r="D55" s="264"/>
      <c r="E55" s="295"/>
      <c r="F55" s="28"/>
    </row>
    <row r="56" spans="1:6" s="287" customFormat="1" ht="15" customHeight="1" x14ac:dyDescent="0.2">
      <c r="A56" s="1"/>
      <c r="B56" s="267"/>
      <c r="C56" s="267"/>
      <c r="D56" s="267"/>
      <c r="E56" s="296"/>
      <c r="F56" s="28"/>
    </row>
    <row r="57" spans="1:6" s="287" customFormat="1" ht="15" customHeight="1" x14ac:dyDescent="0.2">
      <c r="A57" s="1"/>
      <c r="B57" s="264"/>
      <c r="C57" s="264"/>
      <c r="D57" s="264"/>
      <c r="E57" s="295"/>
      <c r="F57" s="28"/>
    </row>
    <row r="58" spans="1:6" s="287" customFormat="1" ht="15" customHeight="1" x14ac:dyDescent="0.2">
      <c r="A58" s="1"/>
      <c r="B58" s="267"/>
      <c r="C58" s="267"/>
      <c r="D58" s="267"/>
      <c r="E58" s="296"/>
      <c r="F58" s="28"/>
    </row>
    <row r="59" spans="1:6" s="287" customFormat="1" ht="15" customHeight="1" x14ac:dyDescent="0.2">
      <c r="A59" s="1"/>
      <c r="B59" s="264"/>
      <c r="C59" s="264"/>
      <c r="D59" s="264"/>
      <c r="E59" s="295"/>
      <c r="F59" s="28"/>
    </row>
    <row r="60" spans="1:6" s="287" customFormat="1" ht="15" customHeight="1" x14ac:dyDescent="0.2">
      <c r="A60" s="1"/>
      <c r="B60" s="267"/>
      <c r="C60" s="267"/>
      <c r="D60" s="267"/>
      <c r="E60" s="296"/>
      <c r="F60" s="28"/>
    </row>
    <row r="61" spans="1:6" s="287" customFormat="1" ht="15" customHeight="1" x14ac:dyDescent="0.2">
      <c r="A61" s="1"/>
      <c r="B61" s="264"/>
      <c r="C61" s="264"/>
      <c r="D61" s="264"/>
      <c r="E61" s="295"/>
      <c r="F61" s="28"/>
    </row>
    <row r="62" spans="1:6" s="287" customFormat="1" ht="15" customHeight="1" x14ac:dyDescent="0.2">
      <c r="A62" s="1"/>
      <c r="B62" s="267"/>
      <c r="C62" s="267"/>
      <c r="D62" s="267"/>
      <c r="E62" s="296"/>
      <c r="F62" s="28"/>
    </row>
    <row r="63" spans="1:6" s="287" customFormat="1" ht="15" customHeight="1" x14ac:dyDescent="0.2">
      <c r="A63" s="1"/>
      <c r="B63" s="264"/>
      <c r="C63" s="264"/>
      <c r="D63" s="264"/>
      <c r="E63" s="295"/>
      <c r="F63" s="28"/>
    </row>
    <row r="64" spans="1:6" s="287" customFormat="1" ht="15" customHeight="1" x14ac:dyDescent="0.2">
      <c r="A64" s="1"/>
      <c r="B64" s="267"/>
      <c r="C64" s="267"/>
      <c r="D64" s="267"/>
      <c r="E64" s="296"/>
      <c r="F64" s="28"/>
    </row>
    <row r="65" spans="1:6" s="287" customFormat="1" ht="15" customHeight="1" x14ac:dyDescent="0.2">
      <c r="A65" s="1"/>
      <c r="B65" s="264"/>
      <c r="C65" s="264"/>
      <c r="D65" s="264"/>
      <c r="E65" s="295"/>
      <c r="F65" s="28"/>
    </row>
    <row r="66" spans="1:6" s="287" customFormat="1" ht="15" customHeight="1" x14ac:dyDescent="0.2">
      <c r="A66" s="1"/>
      <c r="B66" s="267"/>
      <c r="C66" s="267"/>
      <c r="D66" s="267"/>
      <c r="E66" s="296"/>
      <c r="F66" s="28"/>
    </row>
    <row r="67" spans="1:6" s="287" customFormat="1" ht="15" customHeight="1" x14ac:dyDescent="0.2">
      <c r="A67" s="1"/>
      <c r="B67" s="264"/>
      <c r="C67" s="264"/>
      <c r="D67" s="264"/>
      <c r="E67" s="295"/>
      <c r="F67" s="28"/>
    </row>
    <row r="68" spans="1:6" s="287" customFormat="1" ht="15" customHeight="1" x14ac:dyDescent="0.2">
      <c r="A68" s="1"/>
      <c r="B68" s="267"/>
      <c r="C68" s="267"/>
      <c r="D68" s="267"/>
      <c r="E68" s="296"/>
      <c r="F68" s="28"/>
    </row>
    <row r="69" spans="1:6" s="287" customFormat="1" ht="15" customHeight="1" x14ac:dyDescent="0.2">
      <c r="A69" s="1"/>
      <c r="B69" s="264"/>
      <c r="C69" s="264"/>
      <c r="D69" s="264"/>
      <c r="E69" s="295"/>
      <c r="F69" s="28"/>
    </row>
    <row r="70" spans="1:6" s="287" customFormat="1" ht="15" customHeight="1" x14ac:dyDescent="0.2">
      <c r="A70" s="1"/>
      <c r="B70" s="267"/>
      <c r="C70" s="267"/>
      <c r="D70" s="267"/>
      <c r="E70" s="296"/>
      <c r="F70" s="28"/>
    </row>
    <row r="71" spans="1:6" s="287" customFormat="1" ht="15" customHeight="1" x14ac:dyDescent="0.2">
      <c r="A71" s="1"/>
      <c r="B71" s="264"/>
      <c r="C71" s="264"/>
      <c r="D71" s="264"/>
      <c r="E71" s="295"/>
      <c r="F71" s="28"/>
    </row>
    <row r="72" spans="1:6" s="287" customFormat="1" ht="15" customHeight="1" x14ac:dyDescent="0.2">
      <c r="A72" s="1"/>
      <c r="B72" s="267"/>
      <c r="C72" s="267"/>
      <c r="D72" s="267"/>
      <c r="E72" s="296"/>
      <c r="F72" s="28"/>
    </row>
    <row r="73" spans="1:6" s="287" customFormat="1" ht="15" customHeight="1" x14ac:dyDescent="0.2">
      <c r="A73" s="1"/>
      <c r="B73" s="264"/>
      <c r="C73" s="264"/>
      <c r="D73" s="264"/>
      <c r="E73" s="295"/>
      <c r="F73" s="28"/>
    </row>
    <row r="74" spans="1:6" s="287" customFormat="1" ht="15" customHeight="1" x14ac:dyDescent="0.2">
      <c r="A74" s="1"/>
      <c r="B74" s="267"/>
      <c r="C74" s="267"/>
      <c r="D74" s="267"/>
      <c r="E74" s="296"/>
      <c r="F74" s="28"/>
    </row>
    <row r="75" spans="1:6" s="287" customFormat="1" ht="15" customHeight="1" x14ac:dyDescent="0.2">
      <c r="A75" s="1"/>
      <c r="B75" s="264"/>
      <c r="C75" s="264"/>
      <c r="D75" s="264"/>
      <c r="E75" s="295"/>
      <c r="F75" s="28"/>
    </row>
    <row r="76" spans="1:6" s="287" customFormat="1" ht="15" customHeight="1" x14ac:dyDescent="0.2">
      <c r="A76" s="1"/>
      <c r="B76" s="267"/>
      <c r="C76" s="267"/>
      <c r="D76" s="267"/>
      <c r="E76" s="296"/>
      <c r="F76" s="28"/>
    </row>
    <row r="77" spans="1:6" s="287" customFormat="1" ht="15" customHeight="1" x14ac:dyDescent="0.2">
      <c r="A77" s="1"/>
      <c r="B77" s="264"/>
      <c r="C77" s="264"/>
      <c r="D77" s="264"/>
      <c r="E77" s="295"/>
      <c r="F77" s="28"/>
    </row>
    <row r="78" spans="1:6" s="287" customFormat="1" ht="15" customHeight="1" x14ac:dyDescent="0.2">
      <c r="A78" s="1"/>
      <c r="B78" s="267"/>
      <c r="C78" s="267"/>
      <c r="D78" s="267"/>
      <c r="E78" s="296"/>
      <c r="F78" s="28"/>
    </row>
    <row r="79" spans="1:6" s="287" customFormat="1" ht="15" customHeight="1" x14ac:dyDescent="0.2">
      <c r="A79" s="1"/>
      <c r="B79" s="264"/>
      <c r="C79" s="264"/>
      <c r="D79" s="264"/>
      <c r="E79" s="295"/>
      <c r="F79" s="28"/>
    </row>
    <row r="80" spans="1:6" s="287" customFormat="1" ht="15" customHeight="1" x14ac:dyDescent="0.2">
      <c r="A80" s="1"/>
      <c r="B80" s="267"/>
      <c r="C80" s="267"/>
      <c r="D80" s="267"/>
      <c r="E80" s="296"/>
      <c r="F80" s="28"/>
    </row>
    <row r="81" spans="1:6" s="287" customFormat="1" ht="15" customHeight="1" x14ac:dyDescent="0.2">
      <c r="A81" s="1"/>
      <c r="B81" s="264"/>
      <c r="C81" s="264"/>
      <c r="D81" s="264"/>
      <c r="E81" s="295"/>
      <c r="F81" s="28"/>
    </row>
    <row r="82" spans="1:6" s="287" customFormat="1" ht="15" customHeight="1" x14ac:dyDescent="0.2">
      <c r="A82" s="1"/>
      <c r="B82" s="267"/>
      <c r="C82" s="267"/>
      <c r="D82" s="267"/>
      <c r="E82" s="296"/>
      <c r="F82" s="28"/>
    </row>
    <row r="83" spans="1:6" s="287" customFormat="1" ht="15" customHeight="1" x14ac:dyDescent="0.2">
      <c r="A83" s="1"/>
      <c r="B83" s="264"/>
      <c r="C83" s="264"/>
      <c r="D83" s="264"/>
      <c r="E83" s="295"/>
      <c r="F83" s="28"/>
    </row>
    <row r="84" spans="1:6" s="287" customFormat="1" ht="15" customHeight="1" x14ac:dyDescent="0.2">
      <c r="A84" s="1"/>
      <c r="B84" s="267"/>
      <c r="C84" s="267"/>
      <c r="D84" s="267"/>
      <c r="E84" s="296"/>
      <c r="F84" s="28"/>
    </row>
    <row r="85" spans="1:6" s="287" customFormat="1" ht="15" customHeight="1" x14ac:dyDescent="0.2">
      <c r="A85" s="1"/>
      <c r="B85" s="264"/>
      <c r="C85" s="264"/>
      <c r="D85" s="264"/>
      <c r="E85" s="295"/>
      <c r="F85" s="28"/>
    </row>
    <row r="86" spans="1:6" s="287" customFormat="1" ht="15" customHeight="1" x14ac:dyDescent="0.2">
      <c r="A86" s="1"/>
      <c r="B86" s="267"/>
      <c r="C86" s="267"/>
      <c r="D86" s="267"/>
      <c r="E86" s="296"/>
      <c r="F86" s="28"/>
    </row>
    <row r="87" spans="1:6" s="287" customFormat="1" ht="15" customHeight="1" x14ac:dyDescent="0.2">
      <c r="A87" s="1"/>
      <c r="B87" s="264"/>
      <c r="C87" s="264"/>
      <c r="D87" s="264"/>
      <c r="E87" s="295"/>
      <c r="F87" s="28"/>
    </row>
    <row r="88" spans="1:6" s="287" customFormat="1" ht="15" customHeight="1" x14ac:dyDescent="0.2">
      <c r="A88" s="1"/>
      <c r="B88" s="267"/>
      <c r="C88" s="267"/>
      <c r="D88" s="267"/>
      <c r="E88" s="296"/>
      <c r="F88" s="28"/>
    </row>
    <row r="89" spans="1:6" s="287" customFormat="1" ht="15" customHeight="1" x14ac:dyDescent="0.2">
      <c r="A89" s="1"/>
      <c r="B89" s="264"/>
      <c r="C89" s="264"/>
      <c r="D89" s="264"/>
      <c r="E89" s="295"/>
      <c r="F89" s="28"/>
    </row>
    <row r="90" spans="1:6" s="287" customFormat="1" ht="15" customHeight="1" x14ac:dyDescent="0.2">
      <c r="A90" s="1"/>
      <c r="B90" s="267"/>
      <c r="C90" s="267"/>
      <c r="D90" s="267"/>
      <c r="E90" s="296"/>
      <c r="F90" s="28"/>
    </row>
    <row r="91" spans="1:6" s="287" customFormat="1" ht="15" customHeight="1" x14ac:dyDescent="0.2">
      <c r="A91" s="1"/>
      <c r="B91" s="264"/>
      <c r="C91" s="264"/>
      <c r="D91" s="264"/>
      <c r="E91" s="295"/>
      <c r="F91" s="28"/>
    </row>
    <row r="92" spans="1:6" s="287" customFormat="1" ht="15" customHeight="1" x14ac:dyDescent="0.2">
      <c r="A92" s="1"/>
      <c r="B92" s="267"/>
      <c r="C92" s="267"/>
      <c r="D92" s="267"/>
      <c r="E92" s="296"/>
      <c r="F92" s="28"/>
    </row>
    <row r="93" spans="1:6" s="287" customFormat="1" ht="15" customHeight="1" x14ac:dyDescent="0.2">
      <c r="A93" s="1"/>
      <c r="B93" s="264"/>
      <c r="C93" s="264"/>
      <c r="D93" s="264"/>
      <c r="E93" s="295"/>
      <c r="F93" s="28"/>
    </row>
    <row r="94" spans="1:6" s="287" customFormat="1" ht="15" customHeight="1" x14ac:dyDescent="0.2">
      <c r="A94" s="1"/>
      <c r="B94" s="267"/>
      <c r="C94" s="267"/>
      <c r="D94" s="267"/>
      <c r="E94" s="296"/>
      <c r="F94" s="28"/>
    </row>
    <row r="95" spans="1:6" s="287" customFormat="1" ht="15" customHeight="1" x14ac:dyDescent="0.2">
      <c r="A95" s="1"/>
      <c r="B95" s="264"/>
      <c r="C95" s="264"/>
      <c r="D95" s="264"/>
      <c r="E95" s="295"/>
      <c r="F95" s="28"/>
    </row>
    <row r="96" spans="1:6" s="287" customFormat="1" ht="15" customHeight="1" x14ac:dyDescent="0.2">
      <c r="A96" s="1"/>
      <c r="B96" s="267"/>
      <c r="C96" s="267"/>
      <c r="D96" s="267"/>
      <c r="E96" s="296"/>
      <c r="F96" s="28"/>
    </row>
    <row r="97" spans="1:6" s="287" customFormat="1" ht="15" customHeight="1" x14ac:dyDescent="0.2">
      <c r="A97" s="1"/>
      <c r="B97" s="264"/>
      <c r="C97" s="264"/>
      <c r="D97" s="264"/>
      <c r="E97" s="295"/>
      <c r="F97" s="28"/>
    </row>
    <row r="98" spans="1:6" s="287" customFormat="1" ht="15" customHeight="1" x14ac:dyDescent="0.2">
      <c r="A98" s="1"/>
      <c r="B98" s="267"/>
      <c r="C98" s="267"/>
      <c r="D98" s="267"/>
      <c r="E98" s="296"/>
      <c r="F98" s="28"/>
    </row>
    <row r="99" spans="1:6" s="287" customFormat="1" ht="15" customHeight="1" x14ac:dyDescent="0.2">
      <c r="A99" s="1"/>
      <c r="B99" s="264"/>
      <c r="C99" s="264"/>
      <c r="D99" s="264"/>
      <c r="E99" s="295"/>
      <c r="F99" s="28"/>
    </row>
    <row r="100" spans="1:6" s="287" customFormat="1" ht="15" customHeight="1" x14ac:dyDescent="0.2">
      <c r="A100" s="1"/>
      <c r="B100" s="267"/>
      <c r="C100" s="267"/>
      <c r="D100" s="267"/>
      <c r="E100" s="296"/>
      <c r="F100" s="28"/>
    </row>
    <row r="101" spans="1:6" s="287" customFormat="1" ht="15" customHeight="1" x14ac:dyDescent="0.2">
      <c r="A101" s="1"/>
      <c r="B101" s="264"/>
      <c r="C101" s="264"/>
      <c r="D101" s="264"/>
      <c r="E101" s="295"/>
      <c r="F101" s="28"/>
    </row>
    <row r="102" spans="1:6" s="287" customFormat="1" ht="15" customHeight="1" x14ac:dyDescent="0.2">
      <c r="A102" s="1"/>
      <c r="B102" s="267"/>
      <c r="C102" s="267"/>
      <c r="D102" s="267"/>
      <c r="E102" s="296"/>
      <c r="F102" s="28"/>
    </row>
    <row r="103" spans="1:6" s="287" customFormat="1" ht="15" customHeight="1" x14ac:dyDescent="0.2">
      <c r="A103" s="1"/>
      <c r="B103" s="264"/>
      <c r="C103" s="264"/>
      <c r="D103" s="264"/>
      <c r="E103" s="295"/>
      <c r="F103" s="28"/>
    </row>
    <row r="104" spans="1:6" s="287" customFormat="1" ht="15" customHeight="1" x14ac:dyDescent="0.2">
      <c r="A104" s="1"/>
      <c r="B104" s="267"/>
      <c r="C104" s="267"/>
      <c r="D104" s="267"/>
      <c r="E104" s="296"/>
      <c r="F104" s="28"/>
    </row>
    <row r="105" spans="1:6" s="287" customFormat="1" ht="15" customHeight="1" x14ac:dyDescent="0.2">
      <c r="A105" s="1"/>
      <c r="B105" s="264"/>
      <c r="C105" s="264"/>
      <c r="D105" s="264"/>
      <c r="E105" s="295"/>
      <c r="F105" s="28"/>
    </row>
    <row r="106" spans="1:6" s="287" customFormat="1" ht="15" customHeight="1" x14ac:dyDescent="0.2">
      <c r="A106" s="1"/>
      <c r="B106" s="298"/>
      <c r="C106" s="298"/>
      <c r="D106" s="298"/>
      <c r="E106" s="299"/>
      <c r="F106" s="28"/>
    </row>
    <row r="107" spans="1:6" ht="17.850000000000001" customHeight="1" x14ac:dyDescent="0.2"/>
    <row r="108" spans="1:6" ht="17.850000000000001" customHeight="1" x14ac:dyDescent="0.2"/>
    <row r="109" spans="1:6" ht="17.850000000000001" customHeight="1" x14ac:dyDescent="0.2"/>
    <row r="110" spans="1:6" ht="17.850000000000001" customHeight="1" x14ac:dyDescent="0.2"/>
    <row r="111" spans="1:6" ht="17.850000000000001" customHeight="1" x14ac:dyDescent="0.2"/>
  </sheetData>
  <sheetProtection algorithmName="SHA-512" hashValue="dKsYdgE24dfpR4y1384FsWrhspLHExnjFXdwhTwqectIrzeKCVdC5lrk5QRXBWdl6WMz3hNgl/5RhuRgPd7LYA==" saltValue="D0z1ij4VPsDYis4Gtc7okA==" spinCount="100000" sheet="1" objects="1" scenarios="1"/>
  <mergeCells count="1">
    <mergeCell ref="B5:E5"/>
  </mergeCells>
  <conditionalFormatting sqref="B7:E7 B9:E9 B11:E11 B13:E13 B15:E15 B17:E17 B19:E19 B21:E21 B23:E23 B25:E25 B27:E27 B29:E29 B31:E31 B33:E33 B35:E35 B37:E37 B39:E39 B41:E41 B43:E43 B45:E45 B47:E47 B49:E49 B51:E51 B53:E53 B55:E55 B57:E57 B59:E59 B61:E61 B63:E63 B65:E65 B67:E67 B69:E69 B71:E71 B73:E73 B75:E75 B77:E77 B79:E79 B81:E81 B83:E83 B85:E85 B87:E87 B89:E89 B91:E91 B93:E93 B95:E95 B97:E97 B99:E99 B101:E101 B103:E103 B105:E105">
    <cfRule type="expression" dxfId="160" priority="1" stopIfTrue="1">
      <formula>B7=""</formula>
    </cfRule>
  </conditionalFormatting>
  <conditionalFormatting sqref="B8:E8 B10:E10 B12:E12 B14:E14 B16:E16 B18:E18 B20:E20 B22:E22 B24:E24 B26:E26 B28:E28 B30:E30 B32:E32 B34:E34 B36:E36 B38:E38 B40:E40 B42:E42 B44:E44 B46:E46 B48:E48 B50:E50 B52:E52 B54:E54 B56:E56 B58:E58 B60:E60 B62:E62 B64:E64 B66:E66 B68:E68 B70:E70 B72:E72 B74:E74 B76:E76 B78:E78 B80:E80 B82:E82 B84:E84 B86:E86 B88:E88 B90:E90 B92:E92 B94:E94 B96:E96 B98:E98 B100:E100 B102:E102 B104:E104 B106:E106">
    <cfRule type="expression" dxfId="159" priority="2" stopIfTrue="1">
      <formula>B8=""</formula>
    </cfRule>
  </conditionalFormatting>
  <dataValidations count="3">
    <dataValidation type="decimal" operator="greaterThanOrEqual" allowBlank="1" showInputMessage="1" showErrorMessage="1" sqref="E107:E1048576" xr:uid="{63F54225-D708-4E8F-8F27-65DAD9379430}">
      <formula1>0</formula1>
    </dataValidation>
    <dataValidation type="list" allowBlank="1" showInputMessage="1" showErrorMessage="1" sqref="D7:D106" xr:uid="{6125E948-3E76-4EE5-ACE5-8D3CE8069F79}">
      <formula1>"Ja,Nej"</formula1>
    </dataValidation>
    <dataValidation type="date" operator="greaterThanOrEqual" allowBlank="1" showInputMessage="1" showErrorMessage="1" sqref="E7:E106" xr:uid="{D7BF4A01-B759-455C-B8D2-54CE39FEF828}">
      <formula1>1</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0851B-EA63-4234-9F95-0D9772A0BCD0}">
  <sheetPr codeName="Sheet14">
    <pageSetUpPr fitToPage="1"/>
  </sheetPr>
  <dimension ref="A1:BC27"/>
  <sheetViews>
    <sheetView zoomScaleNormal="100" workbookViewId="0"/>
  </sheetViews>
  <sheetFormatPr defaultColWidth="0" defaultRowHeight="0" customHeight="1" zeroHeight="1" x14ac:dyDescent="0.2"/>
  <cols>
    <col min="1" max="1" width="2.5" style="84" customWidth="1"/>
    <col min="2" max="2" width="17.875" style="84" customWidth="1"/>
    <col min="3" max="7" width="13.75" style="84" customWidth="1"/>
    <col min="8" max="8" width="22.5" style="84" customWidth="1"/>
    <col min="9" max="9" width="4.625" style="84" customWidth="1"/>
    <col min="10" max="15" width="10.125" style="84" hidden="1" customWidth="1"/>
    <col min="16" max="16" width="9.875" style="84" hidden="1" customWidth="1"/>
    <col min="17" max="17" width="17.875" style="84" hidden="1" customWidth="1"/>
    <col min="18" max="18" width="2.625" style="84" hidden="1" customWidth="1"/>
    <col min="19" max="19" width="37.625" style="84" hidden="1" customWidth="1"/>
    <col min="20" max="20" width="9.875" style="84" hidden="1" customWidth="1"/>
    <col min="21" max="21" width="17.875" style="84" hidden="1" customWidth="1"/>
    <col min="22" max="22" width="2.625" style="84" hidden="1" customWidth="1"/>
    <col min="23" max="23" width="28.875" style="84" hidden="1" customWidth="1"/>
    <col min="24" max="24" width="10.125" style="84" hidden="1" customWidth="1"/>
    <col min="25" max="25" width="19.375" style="84" hidden="1" customWidth="1"/>
    <col min="26" max="26" width="11.875" style="84" hidden="1" customWidth="1"/>
    <col min="27" max="27" width="2.5" style="84" hidden="1" customWidth="1"/>
    <col min="28" max="28" width="19.125" style="84" hidden="1" customWidth="1"/>
    <col min="29" max="29" width="9.875" style="84" hidden="1" customWidth="1"/>
    <col min="30" max="30" width="17.875" style="84" hidden="1" customWidth="1"/>
    <col min="31" max="31" width="2.625" style="84" hidden="1" customWidth="1"/>
    <col min="32" max="32" width="37.625" style="84" hidden="1" customWidth="1"/>
    <col min="33" max="33" width="9.875" style="84" hidden="1" customWidth="1"/>
    <col min="34" max="34" width="17.875" style="84" hidden="1" customWidth="1"/>
    <col min="35" max="35" width="2.625" style="84" hidden="1" customWidth="1"/>
    <col min="36" max="54" width="37.625" style="84" hidden="1" customWidth="1"/>
    <col min="55" max="55" width="0" style="84" hidden="1" customWidth="1"/>
    <col min="56" max="16384" width="10.125" style="84" hidden="1"/>
  </cols>
  <sheetData>
    <row r="1" spans="1:55" ht="15.75" customHeight="1" x14ac:dyDescent="0.2">
      <c r="A1" s="280" t="str">
        <f>LUPKOD&amp;" "&amp;FONDNAMN</f>
        <v xml:space="preserve">LUP 2026-4 </v>
      </c>
      <c r="B1" s="1"/>
      <c r="C1" s="1"/>
      <c r="D1" s="1"/>
      <c r="E1" s="1"/>
      <c r="F1" s="1"/>
      <c r="G1" s="1"/>
      <c r="H1" s="1"/>
      <c r="I1" s="1"/>
    </row>
    <row r="2" spans="1:55" ht="7.5" customHeight="1" x14ac:dyDescent="0.2">
      <c r="A2" s="1"/>
      <c r="B2" s="1"/>
      <c r="C2" s="1"/>
      <c r="D2" s="1"/>
      <c r="E2" s="1"/>
      <c r="F2" s="1"/>
      <c r="G2" s="35"/>
      <c r="H2" s="28"/>
      <c r="I2" s="1"/>
    </row>
    <row r="3" spans="1:55" ht="39" customHeight="1" x14ac:dyDescent="0.2">
      <c r="A3" s="1"/>
      <c r="B3" s="1"/>
      <c r="C3" s="1"/>
      <c r="D3" s="1"/>
      <c r="E3" s="1"/>
      <c r="F3" s="1"/>
      <c r="G3" s="35"/>
      <c r="H3" s="28"/>
      <c r="I3" s="1"/>
    </row>
    <row r="4" spans="1:55" ht="30" customHeight="1" x14ac:dyDescent="0.2">
      <c r="A4" s="1"/>
      <c r="B4" s="246" t="s">
        <v>146</v>
      </c>
      <c r="C4" s="1"/>
      <c r="D4" s="1"/>
      <c r="E4" s="1"/>
      <c r="F4" s="1"/>
      <c r="G4" s="35"/>
      <c r="H4" s="28"/>
      <c r="I4" s="1"/>
    </row>
    <row r="5" spans="1:55" ht="51" customHeight="1" x14ac:dyDescent="0.2">
      <c r="A5" s="1"/>
      <c r="B5" s="399" t="str">
        <f>"Vänligen fyll i samtliga gula fält i miljoner "&amp;Ccy&amp;". Uppgifter om Fondförvaltaren avser den juridiska person som angetts som svar på fråga 2.1 a i Anbudsunderlaget."
&amp;" För det fall Fondförvaltaren har brutet räkenskapsår, ange informationen i den kolumn i vilken räkenskapsåret slutar, exempelvis anges uppgiften för räkenskapsåret "&amp;TEXT(DATE(G6-1,7,1),"e-MM-dd")&amp;" tom "&amp;TEXT(DATE(G6,6,30),"e-MM-dd")&amp;" i kolumnen G för "&amp;G6&amp;". "</f>
        <v xml:space="preserve">Vänligen fyll i samtliga gula fält i miljoner USD. Uppgifter om Fondförvaltaren avser den juridiska person som angetts som svar på fråga 2.1 a i Anbudsunderlaget. För det fall Fondförvaltaren har brutet räkenskapsår, ange informationen i den kolumn i vilken räkenskapsåret slutar, exempelvis anges uppgiften för räkenskapsåret 2024-07-01 tom 2025-06-30 i kolumnen G för 2025. </v>
      </c>
      <c r="C5" s="399"/>
      <c r="D5" s="399"/>
      <c r="E5" s="399"/>
      <c r="F5" s="399"/>
      <c r="G5" s="399"/>
      <c r="H5" s="399"/>
      <c r="I5" s="1"/>
    </row>
    <row r="6" spans="1:55" ht="22.5" customHeight="1" x14ac:dyDescent="0.2">
      <c r="A6" s="1"/>
      <c r="B6" s="36"/>
      <c r="C6" s="37">
        <f t="shared" ref="C6:E6" si="0">D6-1</f>
        <v>2021</v>
      </c>
      <c r="D6" s="37">
        <f t="shared" si="0"/>
        <v>2022</v>
      </c>
      <c r="E6" s="37">
        <f t="shared" si="0"/>
        <v>2023</v>
      </c>
      <c r="F6" s="37">
        <f>G6-1</f>
        <v>2024</v>
      </c>
      <c r="G6" s="37">
        <f>OneYear</f>
        <v>2025</v>
      </c>
      <c r="H6" s="37" t="str">
        <f>"Förändring "&amp;C6&amp;" - "&amp;G6&amp;" (%)"</f>
        <v>Förändring 2021 - 2025 (%)</v>
      </c>
      <c r="I6" s="1"/>
    </row>
    <row r="7" spans="1:55" s="284" customFormat="1" ht="22.5" customHeight="1" x14ac:dyDescent="0.2">
      <c r="A7" s="281"/>
      <c r="B7" s="226" t="s">
        <v>11</v>
      </c>
      <c r="C7" s="223"/>
      <c r="D7" s="38"/>
      <c r="E7" s="38"/>
      <c r="F7" s="38"/>
      <c r="G7" s="38"/>
      <c r="H7" s="39" t="str">
        <f>IF(OR(ISBLANK(C7),ISBLANK(G7)),"N/A",IF(C7&lt;0,-(G7/C7-1),G7/C7-1))</f>
        <v>N/A</v>
      </c>
      <c r="I7" s="1"/>
      <c r="BC7" s="302"/>
    </row>
    <row r="8" spans="1:55" s="284" customFormat="1" ht="22.5" customHeight="1" x14ac:dyDescent="0.2">
      <c r="A8" s="281"/>
      <c r="B8" s="119" t="s">
        <v>12</v>
      </c>
      <c r="C8" s="224"/>
      <c r="D8" s="40"/>
      <c r="E8" s="40"/>
      <c r="F8" s="40"/>
      <c r="G8" s="350"/>
      <c r="H8" s="353" t="str">
        <f>IF(OR(ISBLANK(C8),ISBLANK(G8)),"N/A",IF(C8&lt;0,-(G8/C8-1),G8/C8-1))</f>
        <v>N/A</v>
      </c>
      <c r="I8" s="1"/>
    </row>
    <row r="9" spans="1:55" s="284" customFormat="1" ht="22.5" customHeight="1" x14ac:dyDescent="0.2">
      <c r="A9" s="281"/>
      <c r="B9" s="118" t="s">
        <v>13</v>
      </c>
      <c r="C9" s="225"/>
      <c r="D9" s="41"/>
      <c r="E9" s="41"/>
      <c r="F9" s="41"/>
      <c r="G9" s="351"/>
      <c r="H9" s="354" t="str">
        <f t="shared" ref="H9:H13" si="1">IF(OR(ISBLANK(C9),ISBLANK(G9)),"N/A",IF(C9&lt;0,-(G9/C9-1),G9/C9-1))</f>
        <v>N/A</v>
      </c>
      <c r="I9" s="1"/>
    </row>
    <row r="10" spans="1:55" s="284" customFormat="1" ht="22.5" customHeight="1" x14ac:dyDescent="0.2">
      <c r="A10" s="281"/>
      <c r="B10" s="119" t="s">
        <v>163</v>
      </c>
      <c r="C10" s="224"/>
      <c r="D10" s="40"/>
      <c r="E10" s="40"/>
      <c r="F10" s="40"/>
      <c r="G10" s="350"/>
      <c r="H10" s="353" t="str">
        <f t="shared" si="1"/>
        <v>N/A</v>
      </c>
      <c r="I10" s="1"/>
    </row>
    <row r="11" spans="1:55" s="284" customFormat="1" ht="22.5" customHeight="1" x14ac:dyDescent="0.2">
      <c r="A11" s="281"/>
      <c r="B11" s="118" t="s">
        <v>164</v>
      </c>
      <c r="C11" s="225"/>
      <c r="D11" s="41"/>
      <c r="E11" s="41"/>
      <c r="F11" s="41"/>
      <c r="G11" s="351"/>
      <c r="H11" s="354" t="str">
        <f t="shared" si="1"/>
        <v>N/A</v>
      </c>
      <c r="I11" s="1"/>
    </row>
    <row r="12" spans="1:55" s="284" customFormat="1" ht="22.5" customHeight="1" x14ac:dyDescent="0.2">
      <c r="A12" s="281"/>
      <c r="B12" s="119" t="s">
        <v>14</v>
      </c>
      <c r="C12" s="224"/>
      <c r="D12" s="40"/>
      <c r="E12" s="40"/>
      <c r="F12" s="40"/>
      <c r="G12" s="350"/>
      <c r="H12" s="353" t="str">
        <f t="shared" si="1"/>
        <v>N/A</v>
      </c>
      <c r="I12" s="1"/>
    </row>
    <row r="13" spans="1:55" s="284" customFormat="1" ht="22.5" customHeight="1" x14ac:dyDescent="0.2">
      <c r="A13" s="281"/>
      <c r="B13" s="227" t="s">
        <v>15</v>
      </c>
      <c r="C13" s="361"/>
      <c r="D13" s="362"/>
      <c r="E13" s="362"/>
      <c r="F13" s="362"/>
      <c r="G13" s="362"/>
      <c r="H13" s="352" t="str">
        <f t="shared" si="1"/>
        <v>N/A</v>
      </c>
      <c r="I13" s="1"/>
    </row>
    <row r="14" spans="1:55" s="1" customFormat="1" ht="15.75" customHeight="1" x14ac:dyDescent="0.2">
      <c r="B14" s="303"/>
      <c r="C14" s="304"/>
      <c r="D14" s="304"/>
      <c r="E14" s="304"/>
      <c r="F14" s="304"/>
      <c r="G14" s="304"/>
      <c r="H14" s="304"/>
    </row>
    <row r="15" spans="1:55" s="281" customFormat="1" ht="22.5" customHeight="1" x14ac:dyDescent="0.2">
      <c r="B15" s="305"/>
      <c r="C15" s="1"/>
      <c r="D15" s="1"/>
      <c r="E15" s="1"/>
      <c r="F15" s="1"/>
      <c r="G15" s="1"/>
      <c r="H15" s="1"/>
      <c r="I15" s="1"/>
    </row>
    <row r="16" spans="1:55" s="284" customFormat="1" ht="34.35" hidden="1" customHeight="1" x14ac:dyDescent="0.2">
      <c r="B16" s="84"/>
      <c r="C16" s="84"/>
      <c r="D16" s="84"/>
      <c r="E16" s="84"/>
      <c r="F16" s="84"/>
      <c r="G16" s="84"/>
      <c r="H16" s="84"/>
      <c r="I16" s="84"/>
    </row>
    <row r="17" spans="2:9" s="284" customFormat="1" ht="34.35" hidden="1" customHeight="1" x14ac:dyDescent="0.2">
      <c r="B17" s="84"/>
      <c r="C17" s="84"/>
      <c r="D17" s="84"/>
      <c r="E17" s="84"/>
      <c r="F17" s="84"/>
      <c r="G17" s="84"/>
      <c r="H17" s="84"/>
      <c r="I17" s="84"/>
    </row>
    <row r="18" spans="2:9" s="284" customFormat="1" ht="34.35" hidden="1" customHeight="1" x14ac:dyDescent="0.2">
      <c r="B18" s="84"/>
      <c r="C18" s="84"/>
      <c r="D18" s="84"/>
      <c r="E18" s="84"/>
      <c r="F18" s="84"/>
      <c r="G18" s="84"/>
      <c r="H18" s="84"/>
      <c r="I18" s="84"/>
    </row>
    <row r="19" spans="2:9" s="284" customFormat="1" ht="34.35" hidden="1" customHeight="1" x14ac:dyDescent="0.2">
      <c r="B19" s="84"/>
      <c r="C19" s="84"/>
      <c r="D19" s="84"/>
      <c r="E19" s="84"/>
      <c r="F19" s="84"/>
      <c r="G19" s="84"/>
      <c r="H19" s="84"/>
      <c r="I19" s="84"/>
    </row>
    <row r="20" spans="2:9" s="284" customFormat="1" ht="34.35" hidden="1" customHeight="1" x14ac:dyDescent="0.2">
      <c r="B20" s="84"/>
      <c r="C20" s="84"/>
      <c r="D20" s="84"/>
      <c r="E20" s="84"/>
      <c r="F20" s="84"/>
      <c r="G20" s="84"/>
      <c r="H20" s="84"/>
      <c r="I20" s="84"/>
    </row>
    <row r="21" spans="2:9" s="284" customFormat="1" ht="34.35" hidden="1" customHeight="1" x14ac:dyDescent="0.2">
      <c r="B21" s="84"/>
      <c r="C21" s="84"/>
      <c r="D21" s="84"/>
      <c r="E21" s="84"/>
      <c r="F21" s="84"/>
      <c r="G21" s="84"/>
      <c r="H21" s="84"/>
    </row>
    <row r="22" spans="2:9" s="284" customFormat="1" ht="35.25" hidden="1" customHeight="1" x14ac:dyDescent="0.2">
      <c r="B22" s="84"/>
      <c r="C22" s="84"/>
      <c r="D22" s="84"/>
      <c r="E22" s="84"/>
      <c r="F22" s="84"/>
      <c r="G22" s="84"/>
      <c r="H22" s="84"/>
    </row>
    <row r="23" spans="2:9" ht="11.25" hidden="1" x14ac:dyDescent="0.2">
      <c r="I23" s="284"/>
    </row>
    <row r="24" spans="2:9" ht="11.25" hidden="1" customHeight="1" x14ac:dyDescent="0.2"/>
    <row r="25" spans="2:9" ht="11.25" hidden="1" customHeight="1" x14ac:dyDescent="0.2"/>
    <row r="26" spans="2:9" ht="11.25" hidden="1" customHeight="1" x14ac:dyDescent="0.2"/>
    <row r="27" spans="2:9" ht="11.25" hidden="1" customHeight="1" x14ac:dyDescent="0.2"/>
  </sheetData>
  <sheetProtection algorithmName="SHA-512" hashValue="LJ2MHNcdArAfHvAT2qrD2BKrW+/+URSJF734SLE+9A7q1bsxbYnYuV67n8lvZdg+FOU0cRgmcPrLUw7PmI3DQg==" saltValue="tpxCgD/4ZzjRozjGAuj3/g==" spinCount="100000" sheet="1" objects="1" scenarios="1"/>
  <mergeCells count="1">
    <mergeCell ref="B5:H5"/>
  </mergeCells>
  <conditionalFormatting sqref="C7:G7">
    <cfRule type="expression" dxfId="158" priority="18" stopIfTrue="1">
      <formula>C7=""</formula>
    </cfRule>
  </conditionalFormatting>
  <conditionalFormatting sqref="C8:G8">
    <cfRule type="expression" dxfId="157" priority="27" stopIfTrue="1">
      <formula>C8=""</formula>
    </cfRule>
  </conditionalFormatting>
  <conditionalFormatting sqref="C9:G9">
    <cfRule type="expression" dxfId="156" priority="3" stopIfTrue="1">
      <formula>C9=""</formula>
    </cfRule>
  </conditionalFormatting>
  <conditionalFormatting sqref="C10:G10 C12:G12">
    <cfRule type="expression" dxfId="155" priority="2" stopIfTrue="1">
      <formula>C10=""</formula>
    </cfRule>
  </conditionalFormatting>
  <conditionalFormatting sqref="C11:G11 C13:G13">
    <cfRule type="expression" dxfId="154" priority="1" stopIfTrue="1">
      <formula>C11=""</formula>
    </cfRule>
  </conditionalFormatting>
  <dataValidations count="4">
    <dataValidation operator="greaterThanOrEqual" allowBlank="1" showErrorMessage="1" errorTitle="Fehler" error="Bitte wählen Sie ein gültiges Format." prompt="Value in million CHF" sqref="H7:H13" xr:uid="{B53CB4D5-E2D1-47DB-8749-760285296BA8}"/>
    <dataValidation type="decimal" operator="greaterThanOrEqual" allowBlank="1" showErrorMessage="1" prompt="Value in million CHF" sqref="C12:G12" xr:uid="{EA06A123-1C58-4C15-93AC-8181FEFCFCD8}">
      <formula1>0</formula1>
    </dataValidation>
    <dataValidation type="decimal" operator="greaterThan" allowBlank="1" showInputMessage="1" showErrorMessage="1" sqref="C7:G8" xr:uid="{8BA59791-1019-4E34-924C-97B53B0901D2}">
      <formula1>-10000000000000</formula1>
    </dataValidation>
    <dataValidation type="decimal" operator="greaterThanOrEqual" allowBlank="1" showInputMessage="1" showErrorMessage="1" sqref="C9:G11 C13:G13" xr:uid="{BF6199AE-0541-412F-AC12-45F30BF3F38E}">
      <formula1>0</formula1>
    </dataValidation>
  </dataValidations>
  <pageMargins left="0.7" right="0.7" top="0.78740157499999996" bottom="0.78740157499999996"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A2C32-8BED-4DC8-B5D5-84D9663E2317}">
  <sheetPr codeName="Sheet15">
    <pageSetUpPr fitToPage="1"/>
  </sheetPr>
  <dimension ref="A1:AV24"/>
  <sheetViews>
    <sheetView zoomScaleNormal="100" workbookViewId="0"/>
  </sheetViews>
  <sheetFormatPr defaultColWidth="0" defaultRowHeight="0" customHeight="1" zeroHeight="1" x14ac:dyDescent="0.2"/>
  <cols>
    <col min="1" max="1" width="2.5" style="84" customWidth="1"/>
    <col min="2" max="2" width="42.125" style="84" customWidth="1"/>
    <col min="3" max="3" width="40.75" style="84" customWidth="1"/>
    <col min="4" max="4" width="39.875" style="84" customWidth="1"/>
    <col min="5" max="5" width="4.625" style="84" customWidth="1"/>
    <col min="6" max="11" width="0" style="84" hidden="1" customWidth="1"/>
    <col min="12" max="12" width="9.875" style="84" hidden="1" customWidth="1"/>
    <col min="13" max="13" width="17.875" style="84" hidden="1" customWidth="1"/>
    <col min="14" max="14" width="2.625" style="84" hidden="1" customWidth="1"/>
    <col min="15" max="15" width="37.625" style="84" hidden="1" customWidth="1"/>
    <col min="16" max="16" width="9.875" style="84" hidden="1" customWidth="1"/>
    <col min="17" max="17" width="17.875" style="84" hidden="1" customWidth="1"/>
    <col min="18" max="18" width="2.625" style="84" hidden="1" customWidth="1"/>
    <col min="19" max="19" width="28.875" style="84" hidden="1" customWidth="1"/>
    <col min="20" max="20" width="10.125" style="84" hidden="1" customWidth="1"/>
    <col min="21" max="21" width="19.375" style="84" hidden="1" customWidth="1"/>
    <col min="22" max="22" width="11.875" style="84" hidden="1" customWidth="1"/>
    <col min="23" max="23" width="2.5" style="84" hidden="1" customWidth="1"/>
    <col min="24" max="24" width="19.125" style="84" hidden="1" customWidth="1"/>
    <col min="25" max="25" width="9.875" style="84" hidden="1" customWidth="1"/>
    <col min="26" max="26" width="17.875" style="84" hidden="1" customWidth="1"/>
    <col min="27" max="27" width="2.625" style="84" hidden="1" customWidth="1"/>
    <col min="28" max="28" width="37.625" style="84" hidden="1" customWidth="1"/>
    <col min="29" max="29" width="9.875" style="84" hidden="1" customWidth="1"/>
    <col min="30" max="30" width="17.875" style="84" hidden="1" customWidth="1"/>
    <col min="31" max="31" width="2.625" style="84" hidden="1" customWidth="1"/>
    <col min="32" max="48" width="37.625" style="84" hidden="1" customWidth="1"/>
    <col min="49" max="16384" width="10.125" style="84" hidden="1"/>
  </cols>
  <sheetData>
    <row r="1" spans="1:9" ht="15.75" customHeight="1" x14ac:dyDescent="0.2">
      <c r="A1" s="280" t="str">
        <f>LUPKOD&amp;" "&amp;FONDNAMN</f>
        <v xml:space="preserve">LUP 2026-4 </v>
      </c>
      <c r="B1" s="1"/>
      <c r="C1" s="1"/>
      <c r="D1" s="1"/>
      <c r="E1" s="1"/>
    </row>
    <row r="2" spans="1:9" ht="7.5" customHeight="1" x14ac:dyDescent="0.2">
      <c r="A2" s="1"/>
      <c r="B2" s="1"/>
      <c r="C2" s="1"/>
      <c r="D2" s="1"/>
      <c r="E2" s="1"/>
      <c r="F2" s="35"/>
      <c r="G2" s="28"/>
    </row>
    <row r="3" spans="1:9" ht="39" customHeight="1" x14ac:dyDescent="0.2">
      <c r="A3" s="1"/>
      <c r="B3" s="1"/>
      <c r="C3" s="1"/>
      <c r="D3" s="1"/>
      <c r="E3" s="1"/>
      <c r="F3" s="35"/>
      <c r="G3" s="28"/>
    </row>
    <row r="4" spans="1:9" ht="30" customHeight="1" x14ac:dyDescent="0.2">
      <c r="A4" s="1"/>
      <c r="B4" s="246" t="s">
        <v>204</v>
      </c>
      <c r="C4" s="1"/>
      <c r="D4" s="1"/>
      <c r="E4" s="1"/>
      <c r="F4" s="35"/>
      <c r="G4" s="28"/>
    </row>
    <row r="5" spans="1:9" ht="22.5" customHeight="1" x14ac:dyDescent="0.2">
      <c r="A5" s="1"/>
      <c r="B5" s="397" t="s">
        <v>209</v>
      </c>
      <c r="C5" s="397"/>
      <c r="D5" s="397"/>
      <c r="E5" s="1"/>
    </row>
    <row r="6" spans="1:9" ht="22.5" customHeight="1" x14ac:dyDescent="0.2">
      <c r="A6" s="1"/>
      <c r="B6" s="42"/>
      <c r="C6" s="43" t="str">
        <f>"Förvaltat kapital (m"&amp;Ccy&amp;") per "&amp;DataDateStr</f>
        <v>Förvaltat kapital (mUSD) per 30 September 2026</v>
      </c>
      <c r="D6" s="44" t="s">
        <v>16</v>
      </c>
      <c r="E6" s="1"/>
    </row>
    <row r="7" spans="1:9" s="284" customFormat="1" ht="22.5" customHeight="1" x14ac:dyDescent="0.2">
      <c r="A7" s="281"/>
      <c r="B7" s="45" t="s">
        <v>140</v>
      </c>
      <c r="C7" s="46"/>
      <c r="D7" s="47"/>
      <c r="E7" s="1"/>
    </row>
    <row r="8" spans="1:9" s="284" customFormat="1" ht="22.5" customHeight="1" x14ac:dyDescent="0.2">
      <c r="A8" s="281"/>
      <c r="B8" s="48" t="s">
        <v>141</v>
      </c>
      <c r="C8" s="49"/>
      <c r="D8" s="50"/>
      <c r="E8" s="1"/>
    </row>
    <row r="9" spans="1:9" s="284" customFormat="1" ht="22.5" customHeight="1" x14ac:dyDescent="0.2">
      <c r="A9" s="281"/>
      <c r="B9" s="51" t="s">
        <v>142</v>
      </c>
      <c r="C9" s="52"/>
      <c r="D9" s="53"/>
      <c r="E9" s="1"/>
    </row>
    <row r="10" spans="1:9" s="1" customFormat="1" ht="22.5" customHeight="1" x14ac:dyDescent="0.2">
      <c r="B10" s="304"/>
      <c r="C10" s="304"/>
      <c r="D10" s="304"/>
      <c r="E10" s="304"/>
      <c r="F10" s="304"/>
      <c r="G10" s="304"/>
      <c r="H10" s="304"/>
    </row>
    <row r="11" spans="1:9" s="281" customFormat="1" ht="34.35" hidden="1" customHeight="1" x14ac:dyDescent="0.2">
      <c r="B11" s="306"/>
      <c r="C11" s="1"/>
      <c r="D11" s="1"/>
      <c r="E11" s="1"/>
      <c r="F11" s="1"/>
      <c r="G11" s="1"/>
      <c r="H11" s="1"/>
      <c r="I11" s="1"/>
    </row>
    <row r="12" spans="1:9" s="284" customFormat="1" ht="35.25" hidden="1" customHeight="1" x14ac:dyDescent="0.2">
      <c r="B12" s="84"/>
      <c r="C12" s="84"/>
      <c r="D12" s="84"/>
    </row>
    <row r="13" spans="1:9" ht="11.25" hidden="1" x14ac:dyDescent="0.2">
      <c r="E13" s="284"/>
    </row>
    <row r="14" spans="1:9" ht="11.25" hidden="1" customHeight="1" x14ac:dyDescent="0.2"/>
    <row r="15" spans="1:9" ht="11.25" hidden="1" customHeight="1" x14ac:dyDescent="0.2"/>
    <row r="16" spans="1:9" ht="11.25" hidden="1" customHeight="1" x14ac:dyDescent="0.2"/>
    <row r="17" ht="11.25"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row r="24" ht="12" hidden="1" customHeight="1" x14ac:dyDescent="0.2"/>
  </sheetData>
  <sheetProtection algorithmName="SHA-512" hashValue="7WrcUTYm1fzwcBCMMn4r+oMTNK23JrXtnVcSsSBwG2Qhanx5z1N9foTMC8aBGbQkZv6DPmHPXPEnPvz3n/TArQ==" saltValue="6qhUnnLkVQzBCGPBG8VdMg==" spinCount="100000" sheet="1" objects="1" scenarios="1"/>
  <mergeCells count="1">
    <mergeCell ref="B5:D5"/>
  </mergeCells>
  <conditionalFormatting sqref="C7:D7">
    <cfRule type="expression" dxfId="153" priority="7" stopIfTrue="1">
      <formula>C7=""</formula>
    </cfRule>
  </conditionalFormatting>
  <conditionalFormatting sqref="C8:D8">
    <cfRule type="expression" dxfId="152" priority="6" stopIfTrue="1">
      <formula>C8=""</formula>
    </cfRule>
  </conditionalFormatting>
  <conditionalFormatting sqref="C9:D9">
    <cfRule type="expression" dxfId="151" priority="5" stopIfTrue="1">
      <formula>C9=""</formula>
    </cfRule>
  </conditionalFormatting>
  <dataValidations count="1">
    <dataValidation type="decimal" operator="greaterThanOrEqual" allowBlank="1" showInputMessage="1" showErrorMessage="1" sqref="C7:D9" xr:uid="{1D294F34-B908-40C7-8984-FFFE929FBEF3}">
      <formula1>0</formula1>
    </dataValidation>
  </dataValidations>
  <pageMargins left="0.7" right="0.7" top="0.78740157499999996" bottom="0.78740157499999996" header="0.3" footer="0.3"/>
  <pageSetup paperSize="9" scale="9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AFAAA-6A40-488D-B035-08A4597BD58B}">
  <sheetPr codeName="Sheet16">
    <pageSetUpPr fitToPage="1"/>
  </sheetPr>
  <dimension ref="A1:BC20"/>
  <sheetViews>
    <sheetView zoomScaleNormal="100" workbookViewId="0"/>
  </sheetViews>
  <sheetFormatPr defaultColWidth="0" defaultRowHeight="11.25" zeroHeight="1" x14ac:dyDescent="0.2"/>
  <cols>
    <col min="1" max="1" width="2.5" style="84" customWidth="1"/>
    <col min="2" max="2" width="34.375" style="84" customWidth="1"/>
    <col min="3" max="7" width="13.125" style="84" customWidth="1"/>
    <col min="8" max="8" width="20" style="84" customWidth="1"/>
    <col min="9" max="9" width="4.625" style="84" customWidth="1"/>
    <col min="10" max="15" width="0" style="84" hidden="1" customWidth="1"/>
    <col min="16" max="16" width="9.875" style="84" hidden="1" customWidth="1"/>
    <col min="17" max="17" width="17.875" style="84" hidden="1" customWidth="1"/>
    <col min="18" max="18" width="2.625" style="84" hidden="1" customWidth="1"/>
    <col min="19" max="19" width="37.625" style="84" hidden="1" customWidth="1"/>
    <col min="20" max="20" width="9.875" style="84" hidden="1" customWidth="1"/>
    <col min="21" max="21" width="17.875" style="84" hidden="1" customWidth="1"/>
    <col min="22" max="22" width="2.625" style="84" hidden="1" customWidth="1"/>
    <col min="23" max="23" width="28.875" style="84" hidden="1" customWidth="1"/>
    <col min="24" max="24" width="10.125" style="84" hidden="1" customWidth="1"/>
    <col min="25" max="25" width="19.375" style="84" hidden="1" customWidth="1"/>
    <col min="26" max="26" width="11.875" style="84" hidden="1" customWidth="1"/>
    <col min="27" max="27" width="2.5" style="84" hidden="1" customWidth="1"/>
    <col min="28" max="28" width="19.125" style="84" hidden="1" customWidth="1"/>
    <col min="29" max="29" width="9.875" style="84" hidden="1" customWidth="1"/>
    <col min="30" max="30" width="17.875" style="84" hidden="1" customWidth="1"/>
    <col min="31" max="31" width="2.625" style="84" hidden="1" customWidth="1"/>
    <col min="32" max="32" width="37.625" style="84" hidden="1" customWidth="1"/>
    <col min="33" max="33" width="9.875" style="84" hidden="1" customWidth="1"/>
    <col min="34" max="34" width="17.875" style="84" hidden="1" customWidth="1"/>
    <col min="35" max="35" width="2.625" style="84" hidden="1" customWidth="1"/>
    <col min="36" max="55" width="37.625" style="84" hidden="1" customWidth="1"/>
    <col min="56" max="16384" width="10.125" style="84" hidden="1"/>
  </cols>
  <sheetData>
    <row r="1" spans="1:9" s="1" customFormat="1" ht="15.75" customHeight="1" x14ac:dyDescent="0.2">
      <c r="A1" s="280" t="str">
        <f>LUPKOD&amp;" "&amp;FONDNAMN</f>
        <v xml:space="preserve">LUP 2026-4 </v>
      </c>
    </row>
    <row r="2" spans="1:9" ht="7.5" customHeight="1" x14ac:dyDescent="0.2">
      <c r="A2" s="1"/>
      <c r="B2" s="1"/>
      <c r="C2" s="1"/>
      <c r="D2" s="1"/>
      <c r="E2" s="1"/>
      <c r="F2" s="1"/>
      <c r="G2" s="1"/>
      <c r="H2" s="35"/>
      <c r="I2" s="28"/>
    </row>
    <row r="3" spans="1:9" ht="39" customHeight="1" x14ac:dyDescent="0.25">
      <c r="A3" s="1"/>
      <c r="B3" s="1"/>
      <c r="C3" s="1"/>
      <c r="D3" s="1"/>
      <c r="E3" s="1"/>
      <c r="F3" s="307"/>
      <c r="G3" s="1"/>
      <c r="H3" s="35"/>
      <c r="I3" s="28"/>
    </row>
    <row r="4" spans="1:9" ht="30" customHeight="1" x14ac:dyDescent="0.2">
      <c r="A4" s="1"/>
      <c r="B4" s="246" t="s">
        <v>147</v>
      </c>
      <c r="C4" s="1"/>
      <c r="D4" s="1"/>
      <c r="E4" s="1"/>
      <c r="F4" s="1"/>
      <c r="G4" s="1"/>
      <c r="H4" s="35"/>
      <c r="I4" s="28"/>
    </row>
    <row r="5" spans="1:9" ht="45" customHeight="1" x14ac:dyDescent="0.2">
      <c r="A5" s="1"/>
      <c r="B5" s="399" t="str">
        <f>"Vänligen fyll i samtliga gula fält. Uppgifter om Fondförvaltaren avser den juridiska person som angetts som svar på fråga 2.1 a i Anbudsunderlaget. Om Fondförvaltaren varit verksam mindre än fem år per "&amp;DataDateStr&amp;", ange informationen för den period som Fondförvaltaren varit verksam. Fyll i samtliga fält. Se Upphandlingsinstruktionerna för definitioner av Konton och Företagsgrupp."</f>
        <v>Vänligen fyll i samtliga gula fält. Uppgifter om Fondförvaltaren avser den juridiska person som angetts som svar på fråga 2.1 a i Anbudsunderlaget. Om Fondförvaltaren varit verksam mindre än fem år per 30 September 2026, ange informationen för den period som Fondförvaltaren varit verksam. Fyll i samtliga fält. Se Upphandlingsinstruktionerna för definitioner av Konton och Företagsgrupp.</v>
      </c>
      <c r="C5" s="399"/>
      <c r="D5" s="399"/>
      <c r="E5" s="399"/>
      <c r="F5" s="399"/>
      <c r="G5" s="399"/>
      <c r="H5" s="399"/>
      <c r="I5" s="1"/>
    </row>
    <row r="6" spans="1:9" ht="33.75" customHeight="1" x14ac:dyDescent="0.2">
      <c r="A6" s="1"/>
      <c r="B6" s="36"/>
      <c r="C6" s="54">
        <f t="shared" ref="C6:E6" si="0">DATE(YEAR(D6)-1,MONTH(D6),DAY(D6))</f>
        <v>44834</v>
      </c>
      <c r="D6" s="54">
        <f t="shared" si="0"/>
        <v>45199</v>
      </c>
      <c r="E6" s="54">
        <f t="shared" si="0"/>
        <v>45565</v>
      </c>
      <c r="F6" s="54">
        <f>DATE(YEAR(G6)-1,MONTH(G6),DAY(G6))</f>
        <v>45930</v>
      </c>
      <c r="G6" s="54">
        <f>DataDate</f>
        <v>46295</v>
      </c>
      <c r="H6" s="54" t="str">
        <f>"Förändring "&amp;TEXT(C6,"e-MM-dd")&amp;" till "&amp;TEXT(G6,"e-MM-dd")&amp;" (%)"</f>
        <v>Förändring 2022-09-30 till 2026-09-30 (%)</v>
      </c>
      <c r="I6" s="1"/>
    </row>
    <row r="7" spans="1:9" s="284" customFormat="1" ht="22.5" customHeight="1" x14ac:dyDescent="0.2">
      <c r="A7" s="281"/>
      <c r="B7" s="255" t="str">
        <f>"Totalt förvaltat kapital (m"&amp;Ccy&amp;")"</f>
        <v>Totalt förvaltat kapital (mUSD)</v>
      </c>
      <c r="C7" s="229"/>
      <c r="D7" s="229"/>
      <c r="E7" s="229"/>
      <c r="F7" s="229"/>
      <c r="G7" s="229"/>
      <c r="H7" s="228" t="str">
        <f>IF(OR(ISBLANK(C7),ISBLANK(G7)),"N/A",IF(C7&lt;0,-(G7/C7-1),G7/C7-1))</f>
        <v>N/A</v>
      </c>
      <c r="I7" s="1"/>
    </row>
    <row r="8" spans="1:9" s="284" customFormat="1" ht="22.5" customHeight="1" x14ac:dyDescent="0.2">
      <c r="A8" s="281"/>
      <c r="B8" s="256" t="s">
        <v>17</v>
      </c>
      <c r="C8" s="132"/>
      <c r="D8" s="132"/>
      <c r="E8" s="132"/>
      <c r="F8" s="132"/>
      <c r="G8" s="132"/>
      <c r="H8" s="133" t="str">
        <f>IF(OR(ISBLANK(C8),ISBLANK(G8)),"N/A",IF(C8&lt;0,-(G8/C8-1),G8/C8-1))</f>
        <v>N/A</v>
      </c>
      <c r="I8" s="1"/>
    </row>
    <row r="9" spans="1:9" s="284" customFormat="1" ht="45" customHeight="1" x14ac:dyDescent="0.2">
      <c r="A9" s="281"/>
      <c r="B9" s="257" t="str">
        <f>"Andel av ovan uppgivet förvaltat kapital från företag inom Fondförvaltarens Företagsgrupp (%)"</f>
        <v>Andel av ovan uppgivet förvaltat kapital från företag inom Fondförvaltarens Företagsgrupp (%)</v>
      </c>
      <c r="C9" s="373"/>
      <c r="D9" s="373"/>
      <c r="E9" s="373"/>
      <c r="F9" s="373"/>
      <c r="G9" s="373"/>
      <c r="H9" s="394"/>
      <c r="I9" s="1"/>
    </row>
    <row r="10" spans="1:9" s="284" customFormat="1" ht="45" customHeight="1" x14ac:dyDescent="0.2">
      <c r="A10" s="281"/>
      <c r="B10" s="336" t="s">
        <v>143</v>
      </c>
      <c r="C10" s="369"/>
      <c r="D10" s="369"/>
      <c r="E10" s="369"/>
      <c r="F10" s="369"/>
      <c r="G10" s="369"/>
      <c r="H10" s="395"/>
      <c r="I10" s="1"/>
    </row>
    <row r="11" spans="1:9" s="1" customFormat="1" ht="22.5" customHeight="1" x14ac:dyDescent="0.2">
      <c r="B11" s="304"/>
      <c r="C11" s="304"/>
      <c r="D11" s="304"/>
      <c r="E11" s="304"/>
      <c r="F11" s="304"/>
      <c r="G11" s="304"/>
      <c r="H11" s="304"/>
    </row>
    <row r="12" spans="1:9" s="281" customFormat="1" hidden="1" x14ac:dyDescent="0.2">
      <c r="B12" s="305"/>
      <c r="C12" s="1"/>
      <c r="D12" s="1"/>
      <c r="E12" s="1"/>
      <c r="F12" s="1"/>
      <c r="G12" s="1"/>
      <c r="H12" s="1"/>
      <c r="I12" s="1" t="s">
        <v>18</v>
      </c>
    </row>
    <row r="13" spans="1:9" s="284" customFormat="1" hidden="1" x14ac:dyDescent="0.2">
      <c r="B13" s="84"/>
      <c r="C13" s="84"/>
      <c r="D13" s="84"/>
      <c r="E13" s="84"/>
      <c r="F13" s="84"/>
      <c r="G13" s="84"/>
      <c r="H13" s="84"/>
      <c r="I13" s="84"/>
    </row>
    <row r="14" spans="1:9" s="284" customFormat="1" hidden="1" x14ac:dyDescent="0.2">
      <c r="B14" s="84"/>
      <c r="C14" s="84"/>
      <c r="D14" s="84"/>
      <c r="E14" s="84"/>
      <c r="F14" s="84"/>
      <c r="G14" s="84"/>
      <c r="H14" s="84"/>
      <c r="I14" s="84"/>
    </row>
    <row r="15" spans="1:9" s="284" customFormat="1" hidden="1" x14ac:dyDescent="0.2">
      <c r="B15" s="84"/>
      <c r="C15" s="84"/>
      <c r="D15" s="84"/>
      <c r="E15" s="84"/>
      <c r="F15" s="84"/>
      <c r="G15" s="84"/>
      <c r="H15" s="84"/>
      <c r="I15" s="84"/>
    </row>
    <row r="16" spans="1:9" s="284" customFormat="1" hidden="1" x14ac:dyDescent="0.2">
      <c r="B16" s="84"/>
      <c r="C16" s="84"/>
      <c r="D16" s="84"/>
      <c r="E16" s="84"/>
      <c r="F16" s="84"/>
      <c r="G16" s="84"/>
      <c r="H16" s="84"/>
      <c r="I16" s="84"/>
    </row>
    <row r="17" spans="2:9" s="284" customFormat="1" hidden="1" x14ac:dyDescent="0.2">
      <c r="B17" s="84"/>
      <c r="C17" s="84"/>
      <c r="D17" s="84"/>
      <c r="E17" s="84"/>
      <c r="F17" s="84"/>
      <c r="G17" s="84"/>
      <c r="H17" s="84"/>
      <c r="I17" s="84"/>
    </row>
    <row r="18" spans="2:9" s="284" customFormat="1" hidden="1" x14ac:dyDescent="0.2">
      <c r="B18" s="84"/>
      <c r="C18" s="84"/>
      <c r="D18" s="84"/>
      <c r="E18" s="84"/>
      <c r="F18" s="84"/>
      <c r="G18" s="84"/>
      <c r="H18" s="84"/>
    </row>
    <row r="19" spans="2:9" s="284" customFormat="1" hidden="1" x14ac:dyDescent="0.2">
      <c r="B19" s="84"/>
      <c r="C19" s="84"/>
      <c r="D19" s="84"/>
      <c r="E19" s="84"/>
      <c r="F19" s="84"/>
      <c r="G19" s="84"/>
      <c r="H19" s="84"/>
    </row>
    <row r="20" spans="2:9" hidden="1" x14ac:dyDescent="0.2">
      <c r="I20" s="284"/>
    </row>
  </sheetData>
  <sheetProtection algorithmName="SHA-512" hashValue="oIVrMPmQmYyDiIe2JkSqwfC0yUjn41O1djoj1xj3SUeu2THZX6NnZ9lcBXIcSScR3jAfb1Hz+cdujKZwFOyrGQ==" saltValue="Nn/L7fHMVbMtNTqyuvYgHg==" spinCount="100000" sheet="1" objects="1" scenarios="1"/>
  <mergeCells count="1">
    <mergeCell ref="B5:H5"/>
  </mergeCells>
  <conditionalFormatting sqref="C7:G7">
    <cfRule type="expression" dxfId="150" priority="3" stopIfTrue="1">
      <formula>C7=""</formula>
    </cfRule>
  </conditionalFormatting>
  <conditionalFormatting sqref="C8:G8">
    <cfRule type="expression" dxfId="149" priority="9" stopIfTrue="1">
      <formula>C8=""</formula>
    </cfRule>
  </conditionalFormatting>
  <conditionalFormatting sqref="C9:G9">
    <cfRule type="expression" dxfId="148" priority="1" stopIfTrue="1">
      <formula>C9=""</formula>
    </cfRule>
  </conditionalFormatting>
  <conditionalFormatting sqref="C10:G10">
    <cfRule type="expression" dxfId="147" priority="7" stopIfTrue="1">
      <formula>C10=""</formula>
    </cfRule>
  </conditionalFormatting>
  <dataValidations count="3">
    <dataValidation type="decimal" operator="greaterThanOrEqual" allowBlank="1" showErrorMessage="1" prompt="Value in million CHF" sqref="C10:G10 C8:G8" xr:uid="{61FF9FCE-C728-4659-B7FB-ED72F7E5B753}">
      <formula1>0</formula1>
    </dataValidation>
    <dataValidation type="decimal" operator="greaterThanOrEqual" allowBlank="1" showInputMessage="1" showErrorMessage="1" sqref="C7:G7 C9:G9" xr:uid="{2C248CD9-1049-4ADC-AB29-E56B975B325B}">
      <formula1>0</formula1>
    </dataValidation>
    <dataValidation operator="greaterThanOrEqual" allowBlank="1" showErrorMessage="1" errorTitle="Fehler" error="Bitte wählen Sie ein gültiges Format." prompt="Value in million CHF" sqref="H7:H10" xr:uid="{3B14F23A-4B85-4A25-BAD6-F38F3CD27317}"/>
  </dataValidations>
  <pageMargins left="0.7" right="0.7" top="0.78740157499999996" bottom="0.78740157499999996"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CA69C-FA8E-4D8B-BE39-7523EE6F13BB}">
  <sheetPr codeName="Sheet17">
    <pageSetUpPr fitToPage="1"/>
  </sheetPr>
  <dimension ref="A1:AV24"/>
  <sheetViews>
    <sheetView zoomScaleNormal="100" workbookViewId="0"/>
  </sheetViews>
  <sheetFormatPr defaultColWidth="0" defaultRowHeight="0" customHeight="1" zeroHeight="1" x14ac:dyDescent="0.2"/>
  <cols>
    <col min="1" max="1" width="2.5" style="84" customWidth="1"/>
    <col min="2" max="5" width="30.625" style="84" customWidth="1"/>
    <col min="6" max="6" width="4.625" style="84" customWidth="1"/>
    <col min="7" max="12" width="0" style="84" hidden="1" customWidth="1"/>
    <col min="13" max="13" width="9.875" style="84" hidden="1" customWidth="1"/>
    <col min="14" max="14" width="17.875" style="84" hidden="1" customWidth="1"/>
    <col min="15" max="15" width="2.625" style="84" hidden="1" customWidth="1"/>
    <col min="16" max="16" width="37.625" style="84" hidden="1" customWidth="1"/>
    <col min="17" max="17" width="9.875" style="84" hidden="1" customWidth="1"/>
    <col min="18" max="18" width="17.875" style="84" hidden="1" customWidth="1"/>
    <col min="19" max="19" width="2.625" style="84" hidden="1" customWidth="1"/>
    <col min="20" max="20" width="28.875" style="84" hidden="1" customWidth="1"/>
    <col min="21" max="21" width="10.125" style="84" hidden="1" customWidth="1"/>
    <col min="22" max="22" width="19.375" style="84" hidden="1" customWidth="1"/>
    <col min="23" max="23" width="11.875" style="84" hidden="1" customWidth="1"/>
    <col min="24" max="24" width="2.5" style="84" hidden="1" customWidth="1"/>
    <col min="25" max="25" width="19.125" style="84" hidden="1" customWidth="1"/>
    <col min="26" max="26" width="9.875" style="84" hidden="1" customWidth="1"/>
    <col min="27" max="27" width="17.875" style="84" hidden="1" customWidth="1"/>
    <col min="28" max="28" width="2.625" style="84" hidden="1" customWidth="1"/>
    <col min="29" max="29" width="37.625" style="84" hidden="1" customWidth="1"/>
    <col min="30" max="30" width="9.875" style="84" hidden="1" customWidth="1"/>
    <col min="31" max="31" width="17.875" style="84" hidden="1" customWidth="1"/>
    <col min="32" max="32" width="2.625" style="84" hidden="1" customWidth="1"/>
    <col min="33" max="48" width="37.625" style="84" hidden="1" customWidth="1"/>
    <col min="49" max="16384" width="10.125" style="84" hidden="1"/>
  </cols>
  <sheetData>
    <row r="1" spans="1:10" s="1" customFormat="1" ht="15.75" customHeight="1" x14ac:dyDescent="0.2">
      <c r="A1" s="280" t="str">
        <f>LUPKOD&amp;" "&amp;FONDNAMN</f>
        <v xml:space="preserve">LUP 2026-4 </v>
      </c>
    </row>
    <row r="2" spans="1:10" ht="7.5" customHeight="1" x14ac:dyDescent="0.2">
      <c r="A2" s="1"/>
      <c r="B2" s="1"/>
      <c r="C2" s="1"/>
      <c r="D2" s="1"/>
      <c r="E2" s="1"/>
      <c r="F2" s="1"/>
      <c r="G2" s="35"/>
      <c r="H2" s="28"/>
    </row>
    <row r="3" spans="1:10" ht="39" customHeight="1" x14ac:dyDescent="0.2">
      <c r="A3" s="1"/>
      <c r="B3" s="1"/>
      <c r="C3" s="1"/>
      <c r="D3" s="1"/>
      <c r="E3" s="1"/>
      <c r="F3" s="1"/>
      <c r="G3" s="35"/>
      <c r="H3" s="28"/>
    </row>
    <row r="4" spans="1:10" ht="30" customHeight="1" x14ac:dyDescent="0.2">
      <c r="A4" s="1"/>
      <c r="B4" s="246" t="s">
        <v>148</v>
      </c>
      <c r="C4" s="1"/>
      <c r="D4" s="1"/>
      <c r="E4" s="1"/>
      <c r="F4" s="1"/>
      <c r="G4" s="35"/>
      <c r="H4" s="28"/>
    </row>
    <row r="5" spans="1:10" ht="33.75" customHeight="1" x14ac:dyDescent="0.2">
      <c r="A5" s="1"/>
      <c r="B5" s="397" t="s">
        <v>210</v>
      </c>
      <c r="C5" s="397"/>
      <c r="D5" s="397"/>
      <c r="E5" s="397"/>
      <c r="F5" s="1"/>
    </row>
    <row r="6" spans="1:10" ht="33.75" customHeight="1" x14ac:dyDescent="0.2">
      <c r="A6" s="1"/>
      <c r="B6" s="42"/>
      <c r="C6" s="393" t="str">
        <f>"Förvaltat kapital (m"&amp;Ccy&amp;") per "&amp;DataDateStr</f>
        <v>Förvaltat kapital (mUSD) per 30 September 2026</v>
      </c>
      <c r="D6" s="386" t="s">
        <v>16</v>
      </c>
      <c r="E6" s="386" t="s">
        <v>19</v>
      </c>
      <c r="F6" s="1"/>
    </row>
    <row r="7" spans="1:10" s="284" customFormat="1" ht="22.5" customHeight="1" x14ac:dyDescent="0.2">
      <c r="A7" s="281"/>
      <c r="B7" s="45" t="s">
        <v>20</v>
      </c>
      <c r="C7" s="392"/>
      <c r="D7" s="47"/>
      <c r="E7" s="55"/>
      <c r="F7" s="1"/>
    </row>
    <row r="8" spans="1:10" s="284" customFormat="1" ht="22.5" customHeight="1" x14ac:dyDescent="0.2">
      <c r="A8" s="281"/>
      <c r="B8" s="56" t="s">
        <v>21</v>
      </c>
      <c r="C8" s="49"/>
      <c r="D8" s="50"/>
      <c r="E8" s="57"/>
      <c r="F8" s="1"/>
    </row>
    <row r="9" spans="1:10" s="284" customFormat="1" ht="22.5" customHeight="1" x14ac:dyDescent="0.2">
      <c r="A9" s="281"/>
      <c r="B9" s="58" t="s">
        <v>22</v>
      </c>
      <c r="C9" s="52"/>
      <c r="D9" s="53"/>
      <c r="E9" s="59"/>
      <c r="F9" s="1"/>
    </row>
    <row r="10" spans="1:10" s="1" customFormat="1" ht="22.5" customHeight="1" x14ac:dyDescent="0.2">
      <c r="B10" s="304"/>
      <c r="C10" s="304"/>
      <c r="D10" s="304"/>
      <c r="E10" s="304"/>
      <c r="F10" s="304"/>
      <c r="G10" s="304"/>
      <c r="H10" s="304"/>
      <c r="I10" s="304"/>
    </row>
    <row r="11" spans="1:10" s="281" customFormat="1" ht="34.35" hidden="1" customHeight="1" x14ac:dyDescent="0.2">
      <c r="B11" s="305"/>
      <c r="C11" s="1"/>
      <c r="D11" s="1"/>
      <c r="E11" s="1"/>
      <c r="F11" s="1"/>
      <c r="G11" s="1"/>
      <c r="H11" s="1"/>
      <c r="I11" s="1"/>
      <c r="J11" s="1"/>
    </row>
    <row r="12" spans="1:10" s="284" customFormat="1" ht="35.25" hidden="1" customHeight="1" x14ac:dyDescent="0.2">
      <c r="B12" s="84"/>
      <c r="C12" s="84"/>
      <c r="D12" s="84"/>
      <c r="E12" s="84"/>
    </row>
    <row r="13" spans="1:10" ht="11.25" hidden="1" x14ac:dyDescent="0.2">
      <c r="F13" s="284"/>
    </row>
    <row r="14" spans="1:10" ht="11.25" hidden="1" customHeight="1" x14ac:dyDescent="0.2"/>
    <row r="15" spans="1:10" ht="11.25" hidden="1" customHeight="1" x14ac:dyDescent="0.2"/>
    <row r="16" spans="1:10" ht="11.25" hidden="1" customHeight="1" x14ac:dyDescent="0.2"/>
    <row r="17" ht="11.25"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row r="24" ht="12" hidden="1" customHeight="1" x14ac:dyDescent="0.2"/>
  </sheetData>
  <sheetProtection algorithmName="SHA-512" hashValue="un9Rt8dROf26WHk2/GmDoBtUL7nvM/qgAZUvt0fP8aoGHc5P7ZuzVnMpy6e9bEPrS1fQaY/nIZgKxOnYVwR1RQ==" saltValue="8EqfCyxuAi5KQ4EtcZgy2w==" spinCount="100000" sheet="1" objects="1" scenarios="1"/>
  <mergeCells count="1">
    <mergeCell ref="B5:E5"/>
  </mergeCells>
  <conditionalFormatting sqref="C7:E7">
    <cfRule type="expression" dxfId="146" priority="3" stopIfTrue="1">
      <formula>C7=""</formula>
    </cfRule>
  </conditionalFormatting>
  <conditionalFormatting sqref="C8:E8">
    <cfRule type="expression" dxfId="145" priority="2" stopIfTrue="1">
      <formula>C8=""</formula>
    </cfRule>
  </conditionalFormatting>
  <conditionalFormatting sqref="C9:E9">
    <cfRule type="expression" dxfId="144" priority="1" stopIfTrue="1">
      <formula>C9=""</formula>
    </cfRule>
  </conditionalFormatting>
  <dataValidations count="1">
    <dataValidation type="decimal" operator="greaterThanOrEqual" allowBlank="1" showInputMessage="1" showErrorMessage="1" sqref="C7:D9" xr:uid="{6BDD0BE1-7B5C-47D6-879A-016DB77993A1}">
      <formula1>0</formula1>
    </dataValidation>
  </dataValidations>
  <pageMargins left="0.7" right="0.7" top="0.78740157499999996" bottom="0.78740157499999996" header="0.3" footer="0.3"/>
  <pageSetup paperSize="9" scale="7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0AA0E-41C6-408F-AFAB-1ACB0E06EBB0}">
  <sheetPr codeName="Sheet18">
    <pageSetUpPr fitToPage="1"/>
  </sheetPr>
  <dimension ref="A1:AX35"/>
  <sheetViews>
    <sheetView zoomScaleNormal="100" workbookViewId="0"/>
  </sheetViews>
  <sheetFormatPr defaultColWidth="0" defaultRowHeight="0" customHeight="1" zeroHeight="1" x14ac:dyDescent="0.2"/>
  <cols>
    <col min="1" max="1" width="2.5" style="84" customWidth="1"/>
    <col min="2" max="2" width="41.875" style="84" customWidth="1"/>
    <col min="3" max="3" width="19.625" style="84" customWidth="1"/>
    <col min="4" max="7" width="17.5" style="84" customWidth="1"/>
    <col min="8" max="8" width="4.625" style="84" customWidth="1"/>
    <col min="9" max="14" width="0" style="84" hidden="1" customWidth="1"/>
    <col min="15" max="15" width="9.875" style="84" hidden="1" customWidth="1"/>
    <col min="16" max="16" width="17.875" style="84" hidden="1" customWidth="1"/>
    <col min="17" max="17" width="2.625" style="84" hidden="1" customWidth="1"/>
    <col min="18" max="18" width="37.625" style="84" hidden="1" customWidth="1"/>
    <col min="19" max="19" width="9.875" style="84" hidden="1" customWidth="1"/>
    <col min="20" max="20" width="17.875" style="84" hidden="1" customWidth="1"/>
    <col min="21" max="21" width="2.625" style="84" hidden="1" customWidth="1"/>
    <col min="22" max="22" width="28.875" style="84" hidden="1" customWidth="1"/>
    <col min="23" max="23" width="10.125" style="84" hidden="1" customWidth="1"/>
    <col min="24" max="24" width="19.375" style="84" hidden="1" customWidth="1"/>
    <col min="25" max="25" width="11.875" style="84" hidden="1" customWidth="1"/>
    <col min="26" max="26" width="2.5" style="84" hidden="1" customWidth="1"/>
    <col min="27" max="27" width="19.125" style="84" hidden="1" customWidth="1"/>
    <col min="28" max="28" width="9.875" style="84" hidden="1" customWidth="1"/>
    <col min="29" max="29" width="17.875" style="84" hidden="1" customWidth="1"/>
    <col min="30" max="30" width="2.625" style="84" hidden="1" customWidth="1"/>
    <col min="31" max="31" width="37.625" style="84" hidden="1" customWidth="1"/>
    <col min="32" max="32" width="9.875" style="84" hidden="1" customWidth="1"/>
    <col min="33" max="33" width="17.875" style="84" hidden="1" customWidth="1"/>
    <col min="34" max="34" width="2.625" style="84" hidden="1" customWidth="1"/>
    <col min="35" max="50" width="37.625" style="84" hidden="1" customWidth="1"/>
    <col min="51" max="16384" width="10.125" style="84" hidden="1"/>
  </cols>
  <sheetData>
    <row r="1" spans="1:8" s="1" customFormat="1" ht="15.75" customHeight="1" x14ac:dyDescent="0.2">
      <c r="A1" s="280" t="str">
        <f>LUPKOD&amp;" "&amp;FONDNAMN</f>
        <v xml:space="preserve">LUP 2026-4 </v>
      </c>
    </row>
    <row r="2" spans="1:8" ht="7.5" customHeight="1" x14ac:dyDescent="0.2">
      <c r="A2" s="1"/>
      <c r="B2" s="1"/>
      <c r="C2" s="1"/>
      <c r="D2" s="1"/>
      <c r="E2" s="1"/>
      <c r="F2" s="1"/>
      <c r="G2" s="35"/>
      <c r="H2" s="28"/>
    </row>
    <row r="3" spans="1:8" ht="39" customHeight="1" x14ac:dyDescent="0.2">
      <c r="A3" s="1"/>
      <c r="B3" s="1"/>
      <c r="C3" s="1"/>
      <c r="D3" s="1"/>
      <c r="E3" s="1"/>
      <c r="F3" s="1"/>
      <c r="G3" s="35"/>
      <c r="H3" s="28"/>
    </row>
    <row r="4" spans="1:8" ht="30" customHeight="1" x14ac:dyDescent="0.2">
      <c r="A4" s="1"/>
      <c r="B4" s="246" t="s">
        <v>149</v>
      </c>
      <c r="C4" s="1"/>
      <c r="D4" s="1"/>
      <c r="E4" s="1"/>
      <c r="F4" s="1"/>
      <c r="G4" s="35"/>
      <c r="H4" s="28"/>
    </row>
    <row r="5" spans="1:8" ht="45" customHeight="1" x14ac:dyDescent="0.2">
      <c r="A5" s="1"/>
      <c r="B5" s="400" t="s">
        <v>211</v>
      </c>
      <c r="C5" s="401"/>
      <c r="D5" s="401"/>
      <c r="E5" s="401"/>
      <c r="F5" s="401"/>
      <c r="G5" s="401"/>
      <c r="H5" s="1"/>
    </row>
    <row r="6" spans="1:8" ht="33.75" customHeight="1" x14ac:dyDescent="0.2">
      <c r="A6" s="1"/>
      <c r="B6" s="60"/>
      <c r="C6" s="245" t="s">
        <v>95</v>
      </c>
      <c r="D6" s="61" t="s">
        <v>23</v>
      </c>
      <c r="E6" s="61" t="s">
        <v>24</v>
      </c>
      <c r="F6" s="61" t="s">
        <v>25</v>
      </c>
      <c r="G6" s="32" t="s">
        <v>26</v>
      </c>
      <c r="H6" s="1"/>
    </row>
    <row r="7" spans="1:8" s="284" customFormat="1" ht="22.5" customHeight="1" x14ac:dyDescent="0.2">
      <c r="A7" s="281"/>
      <c r="B7" s="249" t="str">
        <f>"Antal Konton per "&amp;DataDateStr</f>
        <v>Antal Konton per 30 September 2026</v>
      </c>
      <c r="C7" s="62"/>
      <c r="D7" s="62"/>
      <c r="E7" s="62"/>
      <c r="F7" s="62"/>
      <c r="G7" s="63">
        <f>SUM(C7:F7)</f>
        <v>0</v>
      </c>
      <c r="H7" s="1"/>
    </row>
    <row r="8" spans="1:8" s="284" customFormat="1" ht="22.5" customHeight="1" x14ac:dyDescent="0.2">
      <c r="A8" s="281"/>
      <c r="B8" s="250" t="str">
        <f>"Förvaltat kapital per "&amp;DataDateStr&amp;" (m"&amp;Ccy&amp;")"</f>
        <v>Förvaltat kapital per 30 September 2026 (mUSD)</v>
      </c>
      <c r="C8" s="64"/>
      <c r="D8" s="64"/>
      <c r="E8" s="64"/>
      <c r="F8" s="64"/>
      <c r="G8" s="65">
        <f>SUM(C8:F8)</f>
        <v>0</v>
      </c>
      <c r="H8" s="1"/>
    </row>
    <row r="9" spans="1:8" s="284" customFormat="1" ht="33.75" customHeight="1" x14ac:dyDescent="0.2">
      <c r="A9" s="281"/>
      <c r="B9" s="251" t="str">
        <f>"Andel av totalt antal Konton per "&amp;DataDateStr&amp;" (%)"</f>
        <v>Andel av totalt antal Konton per 30 September 2026 (%)</v>
      </c>
      <c r="C9" s="66">
        <f>IF($G$7=0,0,+C7/($G$7))</f>
        <v>0</v>
      </c>
      <c r="D9" s="66">
        <f t="shared" ref="D9:F9" si="0">IF($G$7=0,0,+D7/($G$7))</f>
        <v>0</v>
      </c>
      <c r="E9" s="66">
        <f t="shared" si="0"/>
        <v>0</v>
      </c>
      <c r="F9" s="66">
        <f t="shared" si="0"/>
        <v>0</v>
      </c>
      <c r="G9" s="66">
        <f>IF($G$7=0,0,+G7/($G$7))</f>
        <v>0</v>
      </c>
      <c r="H9" s="1"/>
    </row>
    <row r="10" spans="1:8" s="284" customFormat="1" ht="33.75" customHeight="1" x14ac:dyDescent="0.2">
      <c r="A10" s="281"/>
      <c r="B10" s="252" t="str">
        <f>"Andel av totalt förvaltat kapital per "&amp;DataDateStr&amp;" (%)"</f>
        <v>Andel av totalt förvaltat kapital per 30 September 2026 (%)</v>
      </c>
      <c r="C10" s="68">
        <f>IF($G$8=0,0,+C8/($G$8))</f>
        <v>0</v>
      </c>
      <c r="D10" s="68">
        <f>IF($G$8=0,0,+D8/($G$8))</f>
        <v>0</v>
      </c>
      <c r="E10" s="68">
        <f>IF($G$8=0,0,+E8/($G$8))</f>
        <v>0</v>
      </c>
      <c r="F10" s="68">
        <f>IF($G$8=0,0,+F8/($G$8))</f>
        <v>0</v>
      </c>
      <c r="G10" s="68">
        <f>IF($G$8=0,0,+G8/($G$8))</f>
        <v>0</v>
      </c>
      <c r="H10" s="1"/>
    </row>
    <row r="11" spans="1:8" s="284" customFormat="1" ht="33.75" customHeight="1" x14ac:dyDescent="0.2">
      <c r="A11" s="281"/>
      <c r="B11" s="253" t="str">
        <f>"Antal nya Konton de senaste 12 månaderna per "&amp;DataDateStr</f>
        <v>Antal nya Konton de senaste 12 månaderna per 30 September 2026</v>
      </c>
      <c r="C11" s="70"/>
      <c r="D11" s="70"/>
      <c r="E11" s="70"/>
      <c r="F11" s="70"/>
      <c r="G11" s="71">
        <f t="shared" ref="G11:G18" si="1">SUM(C11:F11)</f>
        <v>0</v>
      </c>
      <c r="H11" s="1"/>
    </row>
    <row r="12" spans="1:8" s="284" customFormat="1" ht="33.75" customHeight="1" x14ac:dyDescent="0.2">
      <c r="A12" s="281"/>
      <c r="B12" s="250" t="str">
        <f>"Inflöden förvaltat kapital de senaste 12 månaderna per "&amp;DataDateStr&amp;" (m"&amp;Ccy&amp;")"</f>
        <v>Inflöden förvaltat kapital de senaste 12 månaderna per 30 September 2026 (mUSD)</v>
      </c>
      <c r="C12" s="64"/>
      <c r="D12" s="64"/>
      <c r="E12" s="64"/>
      <c r="F12" s="64"/>
      <c r="G12" s="65">
        <f t="shared" si="1"/>
        <v>0</v>
      </c>
      <c r="H12" s="1"/>
    </row>
    <row r="13" spans="1:8" s="284" customFormat="1" ht="33.75" customHeight="1" x14ac:dyDescent="0.2">
      <c r="A13" s="281"/>
      <c r="B13" s="253" t="str">
        <f>"Antal avslutade Konton de senaste 12 månaderna per "&amp;DataDateStr</f>
        <v>Antal avslutade Konton de senaste 12 månaderna per 30 September 2026</v>
      </c>
      <c r="C13" s="70"/>
      <c r="D13" s="70"/>
      <c r="E13" s="70"/>
      <c r="F13" s="70"/>
      <c r="G13" s="71">
        <f t="shared" si="1"/>
        <v>0</v>
      </c>
      <c r="H13" s="1"/>
    </row>
    <row r="14" spans="1:8" s="284" customFormat="1" ht="33.75" customHeight="1" x14ac:dyDescent="0.2">
      <c r="A14" s="281"/>
      <c r="B14" s="250" t="str">
        <f>"Utflöden förvaltat kapital de senaste 12 månaderna per "&amp;DataDateStr&amp;" (m"&amp;Ccy&amp;")"</f>
        <v>Utflöden förvaltat kapital de senaste 12 månaderna per 30 September 2026 (mUSD)</v>
      </c>
      <c r="C14" s="64"/>
      <c r="D14" s="64"/>
      <c r="E14" s="64"/>
      <c r="F14" s="64"/>
      <c r="G14" s="65">
        <f t="shared" si="1"/>
        <v>0</v>
      </c>
      <c r="H14" s="1"/>
    </row>
    <row r="15" spans="1:8" s="284" customFormat="1" ht="33.75" customHeight="1" x14ac:dyDescent="0.2">
      <c r="A15" s="281"/>
      <c r="B15" s="253" t="str">
        <f>"Antal nya Konton de senaste 36 månaderna per "&amp;DataDateStr</f>
        <v>Antal nya Konton de senaste 36 månaderna per 30 September 2026</v>
      </c>
      <c r="C15" s="70"/>
      <c r="D15" s="70"/>
      <c r="E15" s="70"/>
      <c r="F15" s="70"/>
      <c r="G15" s="71">
        <f t="shared" si="1"/>
        <v>0</v>
      </c>
      <c r="H15" s="1"/>
    </row>
    <row r="16" spans="1:8" s="284" customFormat="1" ht="33.75" customHeight="1" x14ac:dyDescent="0.2">
      <c r="A16" s="281"/>
      <c r="B16" s="250" t="str">
        <f>"Inflöden förvaltat kapital de senaste 36 månaderna per "&amp;DataDateStr&amp;" (m"&amp;Ccy&amp;")"</f>
        <v>Inflöden förvaltat kapital de senaste 36 månaderna per 30 September 2026 (mUSD)</v>
      </c>
      <c r="C16" s="64"/>
      <c r="D16" s="64"/>
      <c r="E16" s="64"/>
      <c r="F16" s="64"/>
      <c r="G16" s="65">
        <f t="shared" si="1"/>
        <v>0</v>
      </c>
      <c r="H16" s="1"/>
    </row>
    <row r="17" spans="1:8" s="284" customFormat="1" ht="33.75" customHeight="1" x14ac:dyDescent="0.2">
      <c r="A17" s="281"/>
      <c r="B17" s="253" t="str">
        <f>"Antal avslutade Konton de senaste 36 månaderna per "&amp;DataDateStr</f>
        <v>Antal avslutade Konton de senaste 36 månaderna per 30 September 2026</v>
      </c>
      <c r="C17" s="70"/>
      <c r="D17" s="70"/>
      <c r="E17" s="70"/>
      <c r="F17" s="70"/>
      <c r="G17" s="71">
        <f t="shared" si="1"/>
        <v>0</v>
      </c>
      <c r="H17" s="1"/>
    </row>
    <row r="18" spans="1:8" s="284" customFormat="1" ht="33.75" customHeight="1" x14ac:dyDescent="0.2">
      <c r="A18" s="281"/>
      <c r="B18" s="250" t="str">
        <f>"Utflöden förvaltat kapital de senaste 36 månaderna per "&amp;DataDateStr&amp;" (m"&amp;Ccy&amp;")"</f>
        <v>Utflöden förvaltat kapital de senaste 36 månaderna per 30 September 2026 (mUSD)</v>
      </c>
      <c r="C18" s="64"/>
      <c r="D18" s="64"/>
      <c r="E18" s="64"/>
      <c r="F18" s="64"/>
      <c r="G18" s="65">
        <f t="shared" si="1"/>
        <v>0</v>
      </c>
      <c r="H18" s="1"/>
    </row>
    <row r="19" spans="1:8" s="284" customFormat="1" ht="33.75" customHeight="1" x14ac:dyDescent="0.2">
      <c r="A19" s="281"/>
      <c r="B19" s="251" t="str">
        <f>"Nettoförändring antal konton de senaste 12 månaderna i relation till antal konton per "&amp;DataDateStr&amp;" (%)"</f>
        <v>Nettoförändring antal konton de senaste 12 månaderna i relation till antal konton per 30 September 2026 (%)</v>
      </c>
      <c r="C19" s="66">
        <f>IF((C7-C11+C13)=0,0,(C11-C13)/(C7-C11+C13))</f>
        <v>0</v>
      </c>
      <c r="D19" s="66">
        <f>IF((D7-D11+D13)=0,0,(D11-D13)/(D7-D11+D13))</f>
        <v>0</v>
      </c>
      <c r="E19" s="66">
        <f>IF((E7-E11+E13)=0,0,(E11-E13)/(E7-E11+E13))</f>
        <v>0</v>
      </c>
      <c r="F19" s="66">
        <f>IF((F7-F11+F13)=0,0,(F11-F13)/(F7-F11+F13))</f>
        <v>0</v>
      </c>
      <c r="G19" s="66">
        <f t="shared" ref="G19" si="2">IF((G7-G11+G13)=0,0,(G11-G13)/(G7-G11+G13))</f>
        <v>0</v>
      </c>
      <c r="H19" s="1"/>
    </row>
    <row r="20" spans="1:8" s="284" customFormat="1" ht="33.75" customHeight="1" x14ac:dyDescent="0.2">
      <c r="A20" s="281"/>
      <c r="B20" s="252" t="str">
        <f>"Nettoflöde förvaltat kapital de senaste 12 månaderna i relation till förvaltat kapital "&amp;DataDateStr&amp;" (%)"</f>
        <v>Nettoflöde förvaltat kapital de senaste 12 månaderna i relation till förvaltat kapital 30 September 2026 (%)</v>
      </c>
      <c r="C20" s="68">
        <f>IF((C8-C12+C14)=0,0,(C12-C14)/(C8-C12+C14))</f>
        <v>0</v>
      </c>
      <c r="D20" s="68">
        <f t="shared" ref="D20:G20" si="3">IF((D8-D12+D14)=0,0,(D12-D14)/(D8-D12+D14))</f>
        <v>0</v>
      </c>
      <c r="E20" s="68">
        <f t="shared" si="3"/>
        <v>0</v>
      </c>
      <c r="F20" s="68">
        <f t="shared" si="3"/>
        <v>0</v>
      </c>
      <c r="G20" s="68">
        <f t="shared" si="3"/>
        <v>0</v>
      </c>
      <c r="H20" s="1"/>
    </row>
    <row r="21" spans="1:8" s="284" customFormat="1" ht="33.75" customHeight="1" x14ac:dyDescent="0.2">
      <c r="A21" s="281"/>
      <c r="B21" s="251" t="str">
        <f>"Nettoförändring antal konton de senaste 36 månaderna i relation till antal konton per "&amp;DataDateStr&amp;" (%)"</f>
        <v>Nettoförändring antal konton de senaste 36 månaderna i relation till antal konton per 30 September 2026 (%)</v>
      </c>
      <c r="C21" s="66">
        <f>IF((C7-C15+C17)=0,0,(C15-C17)/(C7-C15+C17))</f>
        <v>0</v>
      </c>
      <c r="D21" s="66">
        <f t="shared" ref="D21:G22" si="4">IF((D7-D15+D17)=0,0,(D15-D17)/(D7-D15+D17))</f>
        <v>0</v>
      </c>
      <c r="E21" s="66">
        <f t="shared" si="4"/>
        <v>0</v>
      </c>
      <c r="F21" s="66">
        <f t="shared" si="4"/>
        <v>0</v>
      </c>
      <c r="G21" s="66">
        <f t="shared" si="4"/>
        <v>0</v>
      </c>
      <c r="H21" s="1"/>
    </row>
    <row r="22" spans="1:8" s="284" customFormat="1" ht="33.75" customHeight="1" x14ac:dyDescent="0.2">
      <c r="A22" s="281"/>
      <c r="B22" s="254" t="str">
        <f>"Nettoflöde förvaltat kapital de senaste 36 månaderna i relation till förvaltat kapital "&amp;DataDateStr&amp;" (%)"</f>
        <v>Nettoflöde förvaltat kapital de senaste 36 månaderna i relation till förvaltat kapital 30 September 2026 (%)</v>
      </c>
      <c r="C22" s="72">
        <f>IF((C8-C16+C18)=0,0,(C16-C18)/(C8-C16+C18))</f>
        <v>0</v>
      </c>
      <c r="D22" s="72">
        <f t="shared" si="4"/>
        <v>0</v>
      </c>
      <c r="E22" s="72">
        <f t="shared" si="4"/>
        <v>0</v>
      </c>
      <c r="F22" s="72">
        <f t="shared" si="4"/>
        <v>0</v>
      </c>
      <c r="G22" s="72">
        <f t="shared" si="4"/>
        <v>0</v>
      </c>
      <c r="H22" s="1"/>
    </row>
    <row r="23" spans="1:8" s="281" customFormat="1" ht="15.75" customHeight="1" x14ac:dyDescent="0.2">
      <c r="B23" s="305"/>
      <c r="C23" s="1"/>
      <c r="D23" s="1"/>
      <c r="E23" s="1"/>
      <c r="F23" s="1"/>
      <c r="G23" s="1"/>
      <c r="H23" s="1"/>
    </row>
    <row r="24" spans="1:8" s="284" customFormat="1" ht="22.5" customHeight="1" x14ac:dyDescent="0.2">
      <c r="B24" s="1"/>
      <c r="C24" s="1"/>
      <c r="D24" s="1"/>
      <c r="E24" s="1"/>
      <c r="F24" s="1"/>
      <c r="G24" s="1"/>
      <c r="H24" s="305"/>
    </row>
    <row r="25" spans="1:8" s="284" customFormat="1" ht="34.35" hidden="1" customHeight="1" x14ac:dyDescent="0.2">
      <c r="B25" s="84"/>
      <c r="C25" s="84"/>
      <c r="D25" s="84"/>
      <c r="E25" s="84"/>
      <c r="F25" s="84"/>
      <c r="G25" s="84"/>
      <c r="H25" s="84"/>
    </row>
    <row r="26" spans="1:8" s="284" customFormat="1" ht="34.35" hidden="1" customHeight="1" x14ac:dyDescent="0.2">
      <c r="B26" s="84"/>
      <c r="C26" s="84"/>
      <c r="D26" s="84"/>
      <c r="E26" s="84"/>
      <c r="F26" s="84"/>
      <c r="G26" s="84"/>
      <c r="H26" s="84"/>
    </row>
    <row r="27" spans="1:8" s="284" customFormat="1" ht="34.35" hidden="1" customHeight="1" x14ac:dyDescent="0.2">
      <c r="B27" s="84"/>
      <c r="C27" s="84"/>
      <c r="D27" s="84"/>
      <c r="E27" s="84"/>
      <c r="F27" s="84"/>
      <c r="G27" s="84"/>
      <c r="H27" s="84"/>
    </row>
    <row r="28" spans="1:8" s="284" customFormat="1" ht="34.35" hidden="1" customHeight="1" x14ac:dyDescent="0.2">
      <c r="B28" s="84"/>
      <c r="C28" s="84"/>
      <c r="D28" s="84"/>
      <c r="E28" s="84"/>
      <c r="F28" s="84"/>
      <c r="G28" s="84"/>
      <c r="H28" s="84"/>
    </row>
    <row r="29" spans="1:8" s="284" customFormat="1" ht="34.35" hidden="1" customHeight="1" x14ac:dyDescent="0.2">
      <c r="B29" s="84"/>
      <c r="C29" s="84"/>
      <c r="D29" s="84"/>
      <c r="E29" s="84"/>
      <c r="F29" s="84"/>
      <c r="G29" s="84"/>
    </row>
    <row r="30" spans="1:8" s="284" customFormat="1" ht="35.25" hidden="1" customHeight="1" x14ac:dyDescent="0.2">
      <c r="B30" s="84"/>
      <c r="C30" s="84"/>
      <c r="D30" s="84"/>
      <c r="E30" s="84"/>
      <c r="F30" s="84"/>
      <c r="G30" s="84"/>
    </row>
    <row r="31" spans="1:8" ht="11.25" hidden="1" x14ac:dyDescent="0.2">
      <c r="H31" s="284"/>
    </row>
    <row r="32" spans="1:8" ht="11.25" hidden="1" customHeight="1" x14ac:dyDescent="0.2"/>
    <row r="33" ht="11.25" hidden="1" customHeight="1" x14ac:dyDescent="0.2"/>
    <row r="34" ht="11.25" hidden="1" customHeight="1" x14ac:dyDescent="0.2"/>
    <row r="35" ht="11.25" hidden="1" customHeight="1" x14ac:dyDescent="0.2"/>
  </sheetData>
  <sheetProtection algorithmName="SHA-512" hashValue="qSDasatsNCQL0TXTQlNKu1I+ng+lNb5BkiHdJaPj8hkZIQrk+uvR6tkxGyDJh/MMpjq2cgU709SvrCNd0ouvGA==" saltValue="Pl/XMCy2VFsY9UJoA6C2nQ==" spinCount="100000" sheet="1" objects="1" scenarios="1"/>
  <mergeCells count="1">
    <mergeCell ref="B5:G5"/>
  </mergeCells>
  <conditionalFormatting sqref="C7:F7">
    <cfRule type="expression" dxfId="143" priority="33" stopIfTrue="1">
      <formula>C7=""</formula>
    </cfRule>
  </conditionalFormatting>
  <conditionalFormatting sqref="C8:F8">
    <cfRule type="expression" dxfId="142" priority="44" stopIfTrue="1">
      <formula>C8=""</formula>
    </cfRule>
  </conditionalFormatting>
  <conditionalFormatting sqref="C11:F11">
    <cfRule type="expression" dxfId="141" priority="7" stopIfTrue="1">
      <formula>C11=""</formula>
    </cfRule>
  </conditionalFormatting>
  <conditionalFormatting sqref="C12:F12">
    <cfRule type="expression" dxfId="140" priority="8" stopIfTrue="1">
      <formula>C12=""</formula>
    </cfRule>
  </conditionalFormatting>
  <conditionalFormatting sqref="C13:F13">
    <cfRule type="expression" dxfId="139" priority="5" stopIfTrue="1">
      <formula>C13=""</formula>
    </cfRule>
  </conditionalFormatting>
  <conditionalFormatting sqref="C14:F14">
    <cfRule type="expression" dxfId="138" priority="6" stopIfTrue="1">
      <formula>C14=""</formula>
    </cfRule>
  </conditionalFormatting>
  <conditionalFormatting sqref="C15:F15">
    <cfRule type="expression" dxfId="137" priority="3" stopIfTrue="1">
      <formula>C15=""</formula>
    </cfRule>
  </conditionalFormatting>
  <conditionalFormatting sqref="C16:F16">
    <cfRule type="expression" dxfId="136" priority="4" stopIfTrue="1">
      <formula>C16=""</formula>
    </cfRule>
  </conditionalFormatting>
  <conditionalFormatting sqref="C17:F17">
    <cfRule type="expression" dxfId="135" priority="1" stopIfTrue="1">
      <formula>C17=""</formula>
    </cfRule>
  </conditionalFormatting>
  <conditionalFormatting sqref="C18:F18">
    <cfRule type="expression" dxfId="134" priority="2" stopIfTrue="1">
      <formula>C18=""</formula>
    </cfRule>
  </conditionalFormatting>
  <dataValidations count="4">
    <dataValidation operator="greaterThanOrEqual" allowBlank="1" showErrorMessage="1" errorTitle="Fehler" error="Bitte wählen Sie ein gültiges Format." prompt="Value in million CHF" sqref="G7:G18 C9:F10" xr:uid="{2AEFBAFE-D6EA-4993-842A-A4F83D15583F}"/>
    <dataValidation type="decimal" operator="greaterThanOrEqual" allowBlank="1" showInputMessage="1" showErrorMessage="1" sqref="C11:F18 C8:F8" xr:uid="{0F1DF04B-98BA-4EF0-8302-2BEB608A85D3}">
      <formula1>0</formula1>
    </dataValidation>
    <dataValidation allowBlank="1" showInputMessage="1" sqref="C19:G22" xr:uid="{C06265A6-DF8C-41CA-AFAB-2FACCCCBCB63}"/>
    <dataValidation type="whole" operator="greaterThanOrEqual" allowBlank="1" showInputMessage="1" showErrorMessage="1" sqref="C7:F7" xr:uid="{55B78B5E-8FB3-49F0-A218-BA1803BFE973}">
      <formula1>0</formula1>
    </dataValidation>
  </dataValidations>
  <pageMargins left="0.7" right="0.7" top="0.78740157499999996" bottom="0.78740157499999996"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03E5B-4B86-4240-AB16-D6193A3DE220}">
  <sheetPr codeName="Sheet19">
    <pageSetUpPr fitToPage="1"/>
  </sheetPr>
  <dimension ref="A1:AX57"/>
  <sheetViews>
    <sheetView zoomScaleNormal="100" workbookViewId="0"/>
  </sheetViews>
  <sheetFormatPr defaultColWidth="0" defaultRowHeight="0" customHeight="1" zeroHeight="1" x14ac:dyDescent="0.2"/>
  <cols>
    <col min="1" max="1" width="2.5" style="84" customWidth="1"/>
    <col min="2" max="3" width="25" style="84" customWidth="1"/>
    <col min="4" max="4" width="18.75" style="84" customWidth="1"/>
    <col min="5" max="5" width="15.625" style="84" customWidth="1"/>
    <col min="6" max="6" width="4.625" style="84" customWidth="1"/>
    <col min="7" max="12" width="0" style="84" hidden="1" customWidth="1"/>
    <col min="13" max="13" width="9.875" style="84" hidden="1" customWidth="1"/>
    <col min="14" max="14" width="17.875" style="84" hidden="1" customWidth="1"/>
    <col min="15" max="15" width="2.625" style="84" hidden="1" customWidth="1"/>
    <col min="16" max="16" width="37.625" style="84" hidden="1" customWidth="1"/>
    <col min="17" max="17" width="9.875" style="84" hidden="1" customWidth="1"/>
    <col min="18" max="18" width="17.875" style="84" hidden="1" customWidth="1"/>
    <col min="19" max="19" width="2.625" style="84" hidden="1" customWidth="1"/>
    <col min="20" max="20" width="28.875" style="84" hidden="1" customWidth="1"/>
    <col min="21" max="21" width="10.125" style="84" hidden="1" customWidth="1"/>
    <col min="22" max="22" width="19.375" style="84" hidden="1" customWidth="1"/>
    <col min="23" max="23" width="11.875" style="84" hidden="1" customWidth="1"/>
    <col min="24" max="24" width="2.5" style="84" hidden="1" customWidth="1"/>
    <col min="25" max="25" width="19.125" style="84" hidden="1" customWidth="1"/>
    <col min="26" max="26" width="9.875" style="84" hidden="1" customWidth="1"/>
    <col min="27" max="27" width="17.875" style="84" hidden="1" customWidth="1"/>
    <col min="28" max="28" width="2.625" style="84" hidden="1" customWidth="1"/>
    <col min="29" max="29" width="37.625" style="84" hidden="1" customWidth="1"/>
    <col min="30" max="30" width="9.875" style="84" hidden="1" customWidth="1"/>
    <col min="31" max="31" width="17.875" style="84" hidden="1" customWidth="1"/>
    <col min="32" max="32" width="2.625" style="84" hidden="1" customWidth="1"/>
    <col min="33" max="50" width="37.625" style="84" hidden="1" customWidth="1"/>
    <col min="51" max="16384" width="10.125" style="84" hidden="1"/>
  </cols>
  <sheetData>
    <row r="1" spans="1:8" s="1" customFormat="1" ht="15.75" customHeight="1" x14ac:dyDescent="0.2">
      <c r="A1" s="280" t="str">
        <f>LUPKOD&amp;" "&amp;FONDNAMN</f>
        <v xml:space="preserve">LUP 2026-4 </v>
      </c>
    </row>
    <row r="2" spans="1:8" ht="7.5" customHeight="1" x14ac:dyDescent="0.2">
      <c r="A2" s="1"/>
      <c r="B2" s="1"/>
      <c r="C2" s="1"/>
      <c r="D2" s="1"/>
      <c r="E2" s="1"/>
      <c r="F2" s="1"/>
      <c r="G2" s="35"/>
      <c r="H2" s="28"/>
    </row>
    <row r="3" spans="1:8" ht="39" customHeight="1" x14ac:dyDescent="0.2">
      <c r="A3" s="1"/>
      <c r="B3" s="1"/>
      <c r="C3" s="1"/>
      <c r="D3" s="1"/>
      <c r="E3" s="1"/>
      <c r="F3" s="1"/>
      <c r="G3" s="35"/>
      <c r="H3" s="28"/>
    </row>
    <row r="4" spans="1:8" ht="30" customHeight="1" x14ac:dyDescent="0.2">
      <c r="A4" s="1"/>
      <c r="B4" s="246" t="s">
        <v>150</v>
      </c>
      <c r="C4" s="74"/>
      <c r="D4" s="1"/>
      <c r="E4" s="1"/>
      <c r="F4" s="1"/>
      <c r="G4" s="35"/>
      <c r="H4" s="28"/>
    </row>
    <row r="5" spans="1:8" ht="33.75" customHeight="1" x14ac:dyDescent="0.2">
      <c r="A5" s="1"/>
      <c r="B5" s="397" t="s">
        <v>173</v>
      </c>
      <c r="C5" s="397"/>
      <c r="D5" s="397"/>
      <c r="E5" s="397"/>
      <c r="F5" s="1"/>
      <c r="G5" s="308"/>
    </row>
    <row r="6" spans="1:8" ht="33.75" customHeight="1" x14ac:dyDescent="0.2">
      <c r="A6" s="1"/>
      <c r="B6" s="82" t="s">
        <v>109</v>
      </c>
      <c r="C6" s="83" t="s">
        <v>27</v>
      </c>
      <c r="D6" s="83" t="s">
        <v>28</v>
      </c>
      <c r="E6" s="83" t="s">
        <v>29</v>
      </c>
      <c r="F6" s="1"/>
    </row>
    <row r="7" spans="1:8" s="284" customFormat="1" ht="15" customHeight="1" x14ac:dyDescent="0.2">
      <c r="A7" s="281"/>
      <c r="B7" s="75"/>
      <c r="C7" s="76"/>
      <c r="D7" s="76"/>
      <c r="E7" s="76"/>
      <c r="F7" s="1"/>
    </row>
    <row r="8" spans="1:8" s="284" customFormat="1" ht="15" customHeight="1" x14ac:dyDescent="0.2">
      <c r="A8" s="281"/>
      <c r="B8" s="77"/>
      <c r="C8" s="78"/>
      <c r="D8" s="78"/>
      <c r="E8" s="78"/>
      <c r="F8" s="1"/>
    </row>
    <row r="9" spans="1:8" s="284" customFormat="1" ht="15" customHeight="1" x14ac:dyDescent="0.2">
      <c r="A9" s="281"/>
      <c r="B9" s="79"/>
      <c r="C9" s="76"/>
      <c r="D9" s="76"/>
      <c r="E9" s="76"/>
      <c r="F9" s="1"/>
    </row>
    <row r="10" spans="1:8" s="284" customFormat="1" ht="15" customHeight="1" x14ac:dyDescent="0.2">
      <c r="A10" s="281"/>
      <c r="B10" s="77"/>
      <c r="C10" s="78"/>
      <c r="D10" s="78"/>
      <c r="E10" s="78"/>
      <c r="F10" s="1"/>
    </row>
    <row r="11" spans="1:8" s="284" customFormat="1" ht="15" customHeight="1" x14ac:dyDescent="0.2">
      <c r="A11" s="281"/>
      <c r="B11" s="79"/>
      <c r="C11" s="76"/>
      <c r="D11" s="76"/>
      <c r="E11" s="76"/>
      <c r="F11" s="1"/>
    </row>
    <row r="12" spans="1:8" s="284" customFormat="1" ht="15" customHeight="1" x14ac:dyDescent="0.2">
      <c r="A12" s="281"/>
      <c r="B12" s="77"/>
      <c r="C12" s="78"/>
      <c r="D12" s="78"/>
      <c r="E12" s="78"/>
      <c r="F12" s="1"/>
    </row>
    <row r="13" spans="1:8" s="284" customFormat="1" ht="15" customHeight="1" x14ac:dyDescent="0.2">
      <c r="A13" s="281"/>
      <c r="B13" s="79"/>
      <c r="C13" s="76"/>
      <c r="D13" s="76"/>
      <c r="E13" s="76"/>
      <c r="F13" s="1"/>
    </row>
    <row r="14" spans="1:8" s="284" customFormat="1" ht="15" customHeight="1" x14ac:dyDescent="0.2">
      <c r="A14" s="281"/>
      <c r="B14" s="77"/>
      <c r="C14" s="78"/>
      <c r="D14" s="78"/>
      <c r="E14" s="78"/>
      <c r="F14" s="1"/>
    </row>
    <row r="15" spans="1:8" s="284" customFormat="1" ht="15" customHeight="1" x14ac:dyDescent="0.2">
      <c r="A15" s="281"/>
      <c r="B15" s="79"/>
      <c r="C15" s="76"/>
      <c r="D15" s="76"/>
      <c r="E15" s="76"/>
      <c r="F15" s="1"/>
    </row>
    <row r="16" spans="1:8" s="284" customFormat="1" ht="15" customHeight="1" x14ac:dyDescent="0.2">
      <c r="A16" s="281"/>
      <c r="B16" s="77"/>
      <c r="C16" s="78"/>
      <c r="D16" s="78"/>
      <c r="E16" s="78"/>
      <c r="F16" s="1"/>
    </row>
    <row r="17" spans="1:6" s="284" customFormat="1" ht="15" customHeight="1" x14ac:dyDescent="0.2">
      <c r="A17" s="281"/>
      <c r="B17" s="79"/>
      <c r="C17" s="76"/>
      <c r="D17" s="76"/>
      <c r="E17" s="76"/>
      <c r="F17" s="1"/>
    </row>
    <row r="18" spans="1:6" s="284" customFormat="1" ht="15" customHeight="1" x14ac:dyDescent="0.2">
      <c r="A18" s="281"/>
      <c r="B18" s="77"/>
      <c r="C18" s="78"/>
      <c r="D18" s="78"/>
      <c r="E18" s="78"/>
      <c r="F18" s="1"/>
    </row>
    <row r="19" spans="1:6" s="284" customFormat="1" ht="15" customHeight="1" x14ac:dyDescent="0.2">
      <c r="A19" s="281"/>
      <c r="B19" s="79"/>
      <c r="C19" s="76"/>
      <c r="D19" s="76"/>
      <c r="E19" s="76"/>
      <c r="F19" s="1"/>
    </row>
    <row r="20" spans="1:6" s="284" customFormat="1" ht="15" customHeight="1" x14ac:dyDescent="0.2">
      <c r="A20" s="281"/>
      <c r="B20" s="77"/>
      <c r="C20" s="78"/>
      <c r="D20" s="78"/>
      <c r="E20" s="78"/>
      <c r="F20" s="1"/>
    </row>
    <row r="21" spans="1:6" s="284" customFormat="1" ht="15" customHeight="1" x14ac:dyDescent="0.2">
      <c r="A21" s="281"/>
      <c r="B21" s="79"/>
      <c r="C21" s="76"/>
      <c r="D21" s="76"/>
      <c r="E21" s="76"/>
      <c r="F21" s="1"/>
    </row>
    <row r="22" spans="1:6" s="284" customFormat="1" ht="15" customHeight="1" x14ac:dyDescent="0.2">
      <c r="A22" s="281"/>
      <c r="B22" s="77"/>
      <c r="C22" s="78"/>
      <c r="D22" s="78"/>
      <c r="E22" s="78"/>
      <c r="F22" s="1"/>
    </row>
    <row r="23" spans="1:6" s="284" customFormat="1" ht="15" customHeight="1" x14ac:dyDescent="0.2">
      <c r="A23" s="281"/>
      <c r="B23" s="79"/>
      <c r="C23" s="76"/>
      <c r="D23" s="76"/>
      <c r="E23" s="76"/>
      <c r="F23" s="1"/>
    </row>
    <row r="24" spans="1:6" s="284" customFormat="1" ht="15" customHeight="1" x14ac:dyDescent="0.2">
      <c r="A24" s="281"/>
      <c r="B24" s="77"/>
      <c r="C24" s="78"/>
      <c r="D24" s="78"/>
      <c r="E24" s="78"/>
      <c r="F24" s="1"/>
    </row>
    <row r="25" spans="1:6" s="284" customFormat="1" ht="15" customHeight="1" x14ac:dyDescent="0.2">
      <c r="A25" s="281"/>
      <c r="B25" s="79"/>
      <c r="C25" s="76"/>
      <c r="D25" s="76"/>
      <c r="E25" s="76"/>
      <c r="F25" s="1"/>
    </row>
    <row r="26" spans="1:6" s="284" customFormat="1" ht="15" customHeight="1" x14ac:dyDescent="0.2">
      <c r="A26" s="281"/>
      <c r="B26" s="77"/>
      <c r="C26" s="78"/>
      <c r="D26" s="78"/>
      <c r="E26" s="78"/>
      <c r="F26" s="1"/>
    </row>
    <row r="27" spans="1:6" s="284" customFormat="1" ht="15" customHeight="1" x14ac:dyDescent="0.2">
      <c r="A27" s="281"/>
      <c r="B27" s="79"/>
      <c r="C27" s="76"/>
      <c r="D27" s="76"/>
      <c r="E27" s="76"/>
      <c r="F27" s="1"/>
    </row>
    <row r="28" spans="1:6" s="284" customFormat="1" ht="15" customHeight="1" x14ac:dyDescent="0.2">
      <c r="A28" s="281"/>
      <c r="B28" s="77"/>
      <c r="C28" s="78"/>
      <c r="D28" s="78"/>
      <c r="E28" s="78"/>
      <c r="F28" s="1"/>
    </row>
    <row r="29" spans="1:6" s="284" customFormat="1" ht="15" customHeight="1" x14ac:dyDescent="0.2">
      <c r="A29" s="281"/>
      <c r="B29" s="79"/>
      <c r="C29" s="76"/>
      <c r="D29" s="76"/>
      <c r="E29" s="76"/>
      <c r="F29" s="1"/>
    </row>
    <row r="30" spans="1:6" s="284" customFormat="1" ht="15" customHeight="1" x14ac:dyDescent="0.2">
      <c r="A30" s="281"/>
      <c r="B30" s="77"/>
      <c r="C30" s="78"/>
      <c r="D30" s="78"/>
      <c r="E30" s="78"/>
      <c r="F30" s="1"/>
    </row>
    <row r="31" spans="1:6" s="284" customFormat="1" ht="15" customHeight="1" x14ac:dyDescent="0.2">
      <c r="A31" s="281"/>
      <c r="B31" s="79"/>
      <c r="C31" s="76"/>
      <c r="D31" s="76"/>
      <c r="E31" s="76"/>
      <c r="F31" s="1"/>
    </row>
    <row r="32" spans="1:6" s="284" customFormat="1" ht="15" customHeight="1" x14ac:dyDescent="0.2">
      <c r="A32" s="281"/>
      <c r="B32" s="77"/>
      <c r="C32" s="78"/>
      <c r="D32" s="78"/>
      <c r="E32" s="78"/>
      <c r="F32" s="1"/>
    </row>
    <row r="33" spans="1:6" s="284" customFormat="1" ht="15" customHeight="1" x14ac:dyDescent="0.2">
      <c r="A33" s="281"/>
      <c r="B33" s="79"/>
      <c r="C33" s="76"/>
      <c r="D33" s="76"/>
      <c r="E33" s="76"/>
      <c r="F33" s="1"/>
    </row>
    <row r="34" spans="1:6" s="284" customFormat="1" ht="15" customHeight="1" x14ac:dyDescent="0.2">
      <c r="A34" s="281"/>
      <c r="B34" s="77"/>
      <c r="C34" s="78"/>
      <c r="D34" s="78"/>
      <c r="E34" s="78"/>
      <c r="F34" s="1"/>
    </row>
    <row r="35" spans="1:6" s="284" customFormat="1" ht="15" customHeight="1" x14ac:dyDescent="0.2">
      <c r="A35" s="281"/>
      <c r="B35" s="79"/>
      <c r="C35" s="76"/>
      <c r="D35" s="76"/>
      <c r="E35" s="76"/>
      <c r="F35" s="1"/>
    </row>
    <row r="36" spans="1:6" s="284" customFormat="1" ht="15" customHeight="1" x14ac:dyDescent="0.2">
      <c r="A36" s="281"/>
      <c r="B36" s="77"/>
      <c r="C36" s="78"/>
      <c r="D36" s="78"/>
      <c r="E36" s="78"/>
      <c r="F36" s="1"/>
    </row>
    <row r="37" spans="1:6" s="284" customFormat="1" ht="15" customHeight="1" x14ac:dyDescent="0.2">
      <c r="A37" s="281"/>
      <c r="B37" s="79"/>
      <c r="C37" s="76"/>
      <c r="D37" s="76"/>
      <c r="E37" s="76"/>
      <c r="F37" s="1"/>
    </row>
    <row r="38" spans="1:6" s="284" customFormat="1" ht="15" customHeight="1" x14ac:dyDescent="0.2">
      <c r="A38" s="281"/>
      <c r="B38" s="77"/>
      <c r="C38" s="78"/>
      <c r="D38" s="78"/>
      <c r="E38" s="78"/>
      <c r="F38" s="1"/>
    </row>
    <row r="39" spans="1:6" s="284" customFormat="1" ht="15" customHeight="1" x14ac:dyDescent="0.2">
      <c r="A39" s="281"/>
      <c r="B39" s="79"/>
      <c r="C39" s="76"/>
      <c r="D39" s="76"/>
      <c r="E39" s="76"/>
      <c r="F39" s="1"/>
    </row>
    <row r="40" spans="1:6" s="284" customFormat="1" ht="15" customHeight="1" x14ac:dyDescent="0.2">
      <c r="A40" s="281"/>
      <c r="B40" s="77"/>
      <c r="C40" s="78"/>
      <c r="D40" s="78"/>
      <c r="E40" s="78"/>
      <c r="F40" s="1"/>
    </row>
    <row r="41" spans="1:6" s="284" customFormat="1" ht="15" customHeight="1" x14ac:dyDescent="0.2">
      <c r="A41" s="281"/>
      <c r="B41" s="79"/>
      <c r="C41" s="76"/>
      <c r="D41" s="76"/>
      <c r="E41" s="76"/>
      <c r="F41" s="1"/>
    </row>
    <row r="42" spans="1:6" s="284" customFormat="1" ht="15" customHeight="1" x14ac:dyDescent="0.2">
      <c r="A42" s="281"/>
      <c r="B42" s="80"/>
      <c r="C42" s="81"/>
      <c r="D42" s="81"/>
      <c r="E42" s="81"/>
      <c r="F42" s="1"/>
    </row>
    <row r="43" spans="1:6" s="1" customFormat="1" ht="15.75" customHeight="1" x14ac:dyDescent="0.2">
      <c r="B43" s="304"/>
      <c r="C43" s="309"/>
      <c r="D43" s="309"/>
      <c r="E43" s="309"/>
    </row>
    <row r="44" spans="1:6" s="281" customFormat="1" ht="22.5" customHeight="1" x14ac:dyDescent="0.2">
      <c r="B44" s="1"/>
      <c r="C44" s="1"/>
      <c r="D44" s="1"/>
      <c r="E44" s="1"/>
      <c r="F44" s="1"/>
    </row>
    <row r="45" spans="1:6" s="284" customFormat="1" ht="34.35" hidden="1" customHeight="1" x14ac:dyDescent="0.2">
      <c r="B45" s="84"/>
      <c r="C45" s="84"/>
      <c r="D45" s="84"/>
      <c r="E45" s="84"/>
      <c r="F45" s="84"/>
    </row>
    <row r="46" spans="1:6" s="284" customFormat="1" ht="34.35" hidden="1" customHeight="1" x14ac:dyDescent="0.2">
      <c r="B46" s="84"/>
      <c r="C46" s="84"/>
      <c r="D46" s="84"/>
      <c r="E46" s="84"/>
      <c r="F46" s="84"/>
    </row>
    <row r="47" spans="1:6" s="284" customFormat="1" ht="34.35" hidden="1" customHeight="1" x14ac:dyDescent="0.2">
      <c r="B47" s="84"/>
      <c r="C47" s="84"/>
      <c r="D47" s="84"/>
      <c r="E47" s="84"/>
      <c r="F47" s="84"/>
    </row>
    <row r="48" spans="1:6" s="284" customFormat="1" ht="34.35" hidden="1" customHeight="1" x14ac:dyDescent="0.2">
      <c r="B48" s="84"/>
      <c r="C48" s="84"/>
      <c r="D48" s="84"/>
      <c r="E48" s="84"/>
      <c r="F48" s="84"/>
    </row>
    <row r="49" spans="2:6" s="284" customFormat="1" ht="34.35" hidden="1" customHeight="1" x14ac:dyDescent="0.2">
      <c r="B49" s="84"/>
      <c r="C49" s="84"/>
      <c r="D49" s="84"/>
      <c r="E49" s="84"/>
      <c r="F49" s="84"/>
    </row>
    <row r="50" spans="2:6" s="284" customFormat="1" ht="34.35" hidden="1" customHeight="1" x14ac:dyDescent="0.2">
      <c r="B50" s="84"/>
      <c r="C50" s="84"/>
      <c r="D50" s="84"/>
      <c r="E50" s="84"/>
    </row>
    <row r="51" spans="2:6" s="284" customFormat="1" ht="35.25" hidden="1" customHeight="1" x14ac:dyDescent="0.2">
      <c r="B51" s="84"/>
      <c r="C51" s="84"/>
      <c r="D51" s="84"/>
      <c r="E51" s="84"/>
    </row>
    <row r="52" spans="2:6" ht="11.25" hidden="1" x14ac:dyDescent="0.2">
      <c r="F52" s="284"/>
    </row>
    <row r="53" spans="2:6" ht="11.25" hidden="1" customHeight="1" x14ac:dyDescent="0.2"/>
    <row r="54" spans="2:6" ht="11.25" hidden="1" customHeight="1" x14ac:dyDescent="0.2"/>
    <row r="55" spans="2:6" ht="11.25" hidden="1" customHeight="1" x14ac:dyDescent="0.2"/>
    <row r="56" spans="2:6" ht="11.25" hidden="1" customHeight="1" x14ac:dyDescent="0.2"/>
    <row r="57" spans="2:6" ht="10.35" hidden="1" customHeight="1" x14ac:dyDescent="0.2"/>
  </sheetData>
  <sheetProtection algorithmName="SHA-512" hashValue="bUqOXdaBmKK+m1mr3P4L4oz8OeZpHtKnr6exxvKvLDWwxvuOsY1VYeIDX9F9QMrSE3bpHz1GUw93duzObYNBXg==" saltValue="+fHnGQB/zf6Rd4gV9NySCw==" spinCount="100000" sheet="1" objects="1" scenarios="1"/>
  <mergeCells count="1">
    <mergeCell ref="B5:E5"/>
  </mergeCells>
  <conditionalFormatting sqref="B7:E7">
    <cfRule type="expression" dxfId="133" priority="37" stopIfTrue="1">
      <formula>B7=""</formula>
    </cfRule>
  </conditionalFormatting>
  <conditionalFormatting sqref="B8:E8">
    <cfRule type="expression" dxfId="132" priority="40" stopIfTrue="1">
      <formula>B8=""</formula>
    </cfRule>
  </conditionalFormatting>
  <conditionalFormatting sqref="B9:E9">
    <cfRule type="expression" dxfId="131" priority="35" stopIfTrue="1">
      <formula>B9=""</formula>
    </cfRule>
  </conditionalFormatting>
  <conditionalFormatting sqref="B10:E10 B12:E12 B14:E14 B16:E16 B18:E18 B38:E38">
    <cfRule type="expression" dxfId="130" priority="10" stopIfTrue="1">
      <formula>B10=""</formula>
    </cfRule>
  </conditionalFormatting>
  <conditionalFormatting sqref="B11:E11 B13:E13 B15:E15 B17:E17 B37:E37">
    <cfRule type="expression" dxfId="129" priority="9" stopIfTrue="1">
      <formula>B11=""</formula>
    </cfRule>
  </conditionalFormatting>
  <conditionalFormatting sqref="B19:E19 B21:E21 B23:E23 B25:E25 B27:E27 B29:E29 B31:E31 B33:E33 B35:E35">
    <cfRule type="expression" dxfId="128" priority="1" stopIfTrue="1">
      <formula>B19=""</formula>
    </cfRule>
  </conditionalFormatting>
  <conditionalFormatting sqref="B20:E20 B22:E22 B24:E24 B26:E26 B28:E28 B30:E30 B32:E32 B34:E34 B36:E36">
    <cfRule type="expression" dxfId="127" priority="2" stopIfTrue="1">
      <formula>B20=""</formula>
    </cfRule>
  </conditionalFormatting>
  <conditionalFormatting sqref="B39:E39">
    <cfRule type="expression" dxfId="126" priority="25" stopIfTrue="1">
      <formula>B39=""</formula>
    </cfRule>
  </conditionalFormatting>
  <conditionalFormatting sqref="B40:E40">
    <cfRule type="expression" dxfId="125" priority="26" stopIfTrue="1">
      <formula>B40=""</formula>
    </cfRule>
  </conditionalFormatting>
  <conditionalFormatting sqref="B41:E41">
    <cfRule type="expression" dxfId="124" priority="38" stopIfTrue="1">
      <formula>B41=""</formula>
    </cfRule>
  </conditionalFormatting>
  <conditionalFormatting sqref="B42:E42">
    <cfRule type="expression" dxfId="123" priority="39" stopIfTrue="1">
      <formula>B42=""</formula>
    </cfRule>
  </conditionalFormatting>
  <dataValidations count="2">
    <dataValidation operator="greaterThanOrEqual" allowBlank="1" showErrorMessage="1" prompt="Value in million CHF" sqref="C7:E42" xr:uid="{2AB7D8EC-3064-4C7D-885E-339848247F22}"/>
    <dataValidation type="date" operator="greaterThanOrEqual" allowBlank="1" showErrorMessage="1" prompt="Value in million CHF" sqref="B7:B42" xr:uid="{0155480B-E616-4A1A-9646-BB46DFF3E059}">
      <formula1>1</formula1>
    </dataValidation>
  </dataValidations>
  <pageMargins left="0.7" right="0.7" top="0.78740157499999996" bottom="0.78740157499999996"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200F7-CB22-4FB6-9857-96EB9A504FFE}">
  <sheetPr codeName="Sheet20"/>
  <dimension ref="A1:AX57"/>
  <sheetViews>
    <sheetView workbookViewId="0"/>
  </sheetViews>
  <sheetFormatPr defaultColWidth="0" defaultRowHeight="11.25" zeroHeight="1" x14ac:dyDescent="0.2"/>
  <cols>
    <col min="1" max="1" width="2.5" style="84" customWidth="1"/>
    <col min="2" max="3" width="25" style="84" customWidth="1"/>
    <col min="4" max="4" width="18.75" style="84" customWidth="1"/>
    <col min="5" max="5" width="15.625" style="84" customWidth="1"/>
    <col min="6" max="6" width="4.625" style="84" customWidth="1"/>
    <col min="7" max="12" width="0" style="84" hidden="1" customWidth="1"/>
    <col min="13" max="13" width="9.875" style="84" hidden="1" customWidth="1"/>
    <col min="14" max="14" width="17.875" style="84" hidden="1" customWidth="1"/>
    <col min="15" max="15" width="2.625" style="84" hidden="1" customWidth="1"/>
    <col min="16" max="16" width="37.625" style="84" hidden="1" customWidth="1"/>
    <col min="17" max="17" width="9.875" style="84" hidden="1" customWidth="1"/>
    <col min="18" max="18" width="17.875" style="84" hidden="1" customWidth="1"/>
    <col min="19" max="19" width="2.625" style="84" hidden="1" customWidth="1"/>
    <col min="20" max="20" width="28.875" style="84" hidden="1" customWidth="1"/>
    <col min="21" max="21" width="10.125" style="84" hidden="1" customWidth="1"/>
    <col min="22" max="22" width="19.375" style="84" hidden="1" customWidth="1"/>
    <col min="23" max="23" width="11.875" style="84" hidden="1" customWidth="1"/>
    <col min="24" max="24" width="2.5" style="84" hidden="1" customWidth="1"/>
    <col min="25" max="25" width="19.125" style="84" hidden="1" customWidth="1"/>
    <col min="26" max="26" width="9.875" style="84" hidden="1" customWidth="1"/>
    <col min="27" max="27" width="17.875" style="84" hidden="1" customWidth="1"/>
    <col min="28" max="28" width="2.625" style="84" hidden="1" customWidth="1"/>
    <col min="29" max="29" width="37.625" style="84" hidden="1" customWidth="1"/>
    <col min="30" max="30" width="9.875" style="84" hidden="1" customWidth="1"/>
    <col min="31" max="31" width="17.875" style="84" hidden="1" customWidth="1"/>
    <col min="32" max="32" width="2.625" style="84" hidden="1" customWidth="1"/>
    <col min="33" max="50" width="37.625" style="84" hidden="1" customWidth="1"/>
    <col min="51" max="16384" width="10.125" style="84" hidden="1"/>
  </cols>
  <sheetData>
    <row r="1" spans="1:8" s="1" customFormat="1" ht="15.75" customHeight="1" x14ac:dyDescent="0.2">
      <c r="A1" s="280" t="str">
        <f>LUPKOD&amp;" "&amp;FONDNAMN</f>
        <v xml:space="preserve">LUP 2026-4 </v>
      </c>
    </row>
    <row r="2" spans="1:8" ht="7.5" customHeight="1" x14ac:dyDescent="0.2">
      <c r="A2" s="1"/>
      <c r="B2" s="1"/>
      <c r="C2" s="1"/>
      <c r="D2" s="1"/>
      <c r="E2" s="1"/>
      <c r="F2" s="1"/>
      <c r="G2" s="35"/>
      <c r="H2" s="28"/>
    </row>
    <row r="3" spans="1:8" ht="39" customHeight="1" x14ac:dyDescent="0.2">
      <c r="A3" s="1"/>
      <c r="B3" s="1"/>
      <c r="C3" s="1"/>
      <c r="D3" s="1"/>
      <c r="E3" s="1"/>
      <c r="F3" s="1"/>
      <c r="G3" s="35"/>
      <c r="H3" s="28"/>
    </row>
    <row r="4" spans="1:8" ht="30" customHeight="1" x14ac:dyDescent="0.2">
      <c r="A4" s="1"/>
      <c r="B4" s="246" t="s">
        <v>151</v>
      </c>
      <c r="C4" s="1"/>
      <c r="D4" s="1"/>
      <c r="E4" s="1"/>
      <c r="F4" s="1"/>
      <c r="G4" s="35"/>
      <c r="H4" s="28"/>
    </row>
    <row r="5" spans="1:8" ht="33.75" customHeight="1" x14ac:dyDescent="0.2">
      <c r="A5" s="1"/>
      <c r="B5" s="397" t="s">
        <v>174</v>
      </c>
      <c r="C5" s="397"/>
      <c r="D5" s="397"/>
      <c r="E5" s="397"/>
      <c r="F5" s="1"/>
      <c r="G5" s="308"/>
    </row>
    <row r="6" spans="1:8" ht="33.75" customHeight="1" x14ac:dyDescent="0.2">
      <c r="A6" s="1"/>
      <c r="B6" s="245" t="s">
        <v>110</v>
      </c>
      <c r="C6" s="44" t="s">
        <v>30</v>
      </c>
      <c r="D6" s="44" t="s">
        <v>28</v>
      </c>
      <c r="E6" s="44" t="s">
        <v>31</v>
      </c>
      <c r="F6" s="1"/>
    </row>
    <row r="7" spans="1:8" s="284" customFormat="1" ht="15" customHeight="1" x14ac:dyDescent="0.2">
      <c r="A7" s="281"/>
      <c r="B7" s="79"/>
      <c r="C7" s="76"/>
      <c r="D7" s="76"/>
      <c r="E7" s="310"/>
      <c r="F7" s="1"/>
    </row>
    <row r="8" spans="1:8" s="284" customFormat="1" ht="15" customHeight="1" x14ac:dyDescent="0.2">
      <c r="A8" s="281"/>
      <c r="B8" s="77"/>
      <c r="C8" s="78"/>
      <c r="D8" s="78"/>
      <c r="E8" s="311"/>
      <c r="F8" s="1"/>
    </row>
    <row r="9" spans="1:8" s="284" customFormat="1" ht="15" customHeight="1" x14ac:dyDescent="0.2">
      <c r="A9" s="281"/>
      <c r="B9" s="79"/>
      <c r="C9" s="76"/>
      <c r="D9" s="76"/>
      <c r="E9" s="310"/>
      <c r="F9" s="1"/>
    </row>
    <row r="10" spans="1:8" s="284" customFormat="1" ht="15" customHeight="1" x14ac:dyDescent="0.2">
      <c r="A10" s="281"/>
      <c r="B10" s="77"/>
      <c r="C10" s="78"/>
      <c r="D10" s="78"/>
      <c r="E10" s="311"/>
      <c r="F10" s="1"/>
    </row>
    <row r="11" spans="1:8" s="284" customFormat="1" ht="15" customHeight="1" x14ac:dyDescent="0.2">
      <c r="A11" s="281"/>
      <c r="B11" s="79"/>
      <c r="C11" s="76"/>
      <c r="D11" s="76"/>
      <c r="E11" s="310"/>
      <c r="F11" s="1"/>
    </row>
    <row r="12" spans="1:8" s="284" customFormat="1" ht="15" customHeight="1" x14ac:dyDescent="0.2">
      <c r="A12" s="281"/>
      <c r="B12" s="77"/>
      <c r="C12" s="78"/>
      <c r="D12" s="78"/>
      <c r="E12" s="311"/>
      <c r="F12" s="1"/>
    </row>
    <row r="13" spans="1:8" s="284" customFormat="1" ht="15" customHeight="1" x14ac:dyDescent="0.2">
      <c r="A13" s="281"/>
      <c r="B13" s="79"/>
      <c r="C13" s="76"/>
      <c r="D13" s="76"/>
      <c r="E13" s="310"/>
      <c r="F13" s="1"/>
    </row>
    <row r="14" spans="1:8" s="284" customFormat="1" ht="15" customHeight="1" x14ac:dyDescent="0.2">
      <c r="A14" s="281"/>
      <c r="B14" s="77"/>
      <c r="C14" s="78"/>
      <c r="D14" s="78"/>
      <c r="E14" s="311"/>
      <c r="F14" s="1"/>
    </row>
    <row r="15" spans="1:8" s="284" customFormat="1" ht="15" customHeight="1" x14ac:dyDescent="0.2">
      <c r="A15" s="281"/>
      <c r="B15" s="79"/>
      <c r="C15" s="76"/>
      <c r="D15" s="76"/>
      <c r="E15" s="310"/>
      <c r="F15" s="1"/>
    </row>
    <row r="16" spans="1:8" s="284" customFormat="1" ht="15" customHeight="1" x14ac:dyDescent="0.2">
      <c r="A16" s="281"/>
      <c r="B16" s="77"/>
      <c r="C16" s="78"/>
      <c r="D16" s="78"/>
      <c r="E16" s="311"/>
      <c r="F16" s="1"/>
    </row>
    <row r="17" spans="1:6" s="284" customFormat="1" ht="15" customHeight="1" x14ac:dyDescent="0.2">
      <c r="A17" s="281"/>
      <c r="B17" s="79"/>
      <c r="C17" s="76"/>
      <c r="D17" s="76"/>
      <c r="E17" s="310"/>
      <c r="F17" s="1"/>
    </row>
    <row r="18" spans="1:6" s="284" customFormat="1" ht="15" customHeight="1" x14ac:dyDescent="0.2">
      <c r="A18" s="281"/>
      <c r="B18" s="77"/>
      <c r="C18" s="78"/>
      <c r="D18" s="78"/>
      <c r="E18" s="311"/>
      <c r="F18" s="1"/>
    </row>
    <row r="19" spans="1:6" s="284" customFormat="1" ht="15" customHeight="1" x14ac:dyDescent="0.2">
      <c r="A19" s="281"/>
      <c r="B19" s="79"/>
      <c r="C19" s="76"/>
      <c r="D19" s="76"/>
      <c r="E19" s="310"/>
      <c r="F19" s="1"/>
    </row>
    <row r="20" spans="1:6" s="284" customFormat="1" ht="15" customHeight="1" x14ac:dyDescent="0.2">
      <c r="A20" s="281"/>
      <c r="B20" s="77"/>
      <c r="C20" s="78"/>
      <c r="D20" s="78"/>
      <c r="E20" s="311"/>
      <c r="F20" s="1"/>
    </row>
    <row r="21" spans="1:6" s="284" customFormat="1" ht="15" customHeight="1" x14ac:dyDescent="0.2">
      <c r="A21" s="281"/>
      <c r="B21" s="79"/>
      <c r="C21" s="76"/>
      <c r="D21" s="76"/>
      <c r="E21" s="310"/>
      <c r="F21" s="1"/>
    </row>
    <row r="22" spans="1:6" s="284" customFormat="1" ht="15" customHeight="1" x14ac:dyDescent="0.2">
      <c r="A22" s="281"/>
      <c r="B22" s="77"/>
      <c r="C22" s="78"/>
      <c r="D22" s="78"/>
      <c r="E22" s="311"/>
      <c r="F22" s="1"/>
    </row>
    <row r="23" spans="1:6" s="284" customFormat="1" ht="15" customHeight="1" x14ac:dyDescent="0.2">
      <c r="A23" s="281"/>
      <c r="B23" s="79"/>
      <c r="C23" s="76"/>
      <c r="D23" s="76"/>
      <c r="E23" s="310"/>
      <c r="F23" s="1"/>
    </row>
    <row r="24" spans="1:6" s="284" customFormat="1" ht="15" customHeight="1" x14ac:dyDescent="0.2">
      <c r="A24" s="281"/>
      <c r="B24" s="77"/>
      <c r="C24" s="78"/>
      <c r="D24" s="78"/>
      <c r="E24" s="311"/>
      <c r="F24" s="1"/>
    </row>
    <row r="25" spans="1:6" s="284" customFormat="1" ht="15" customHeight="1" x14ac:dyDescent="0.2">
      <c r="A25" s="281"/>
      <c r="B25" s="79"/>
      <c r="C25" s="76"/>
      <c r="D25" s="76"/>
      <c r="E25" s="310"/>
      <c r="F25" s="1"/>
    </row>
    <row r="26" spans="1:6" s="284" customFormat="1" ht="15" customHeight="1" x14ac:dyDescent="0.2">
      <c r="A26" s="281"/>
      <c r="B26" s="77"/>
      <c r="C26" s="78"/>
      <c r="D26" s="78"/>
      <c r="E26" s="311"/>
      <c r="F26" s="1"/>
    </row>
    <row r="27" spans="1:6" s="284" customFormat="1" ht="15" customHeight="1" x14ac:dyDescent="0.2">
      <c r="A27" s="281"/>
      <c r="B27" s="79"/>
      <c r="C27" s="76"/>
      <c r="D27" s="76"/>
      <c r="E27" s="310"/>
      <c r="F27" s="1"/>
    </row>
    <row r="28" spans="1:6" s="284" customFormat="1" ht="15" customHeight="1" x14ac:dyDescent="0.2">
      <c r="A28" s="281"/>
      <c r="B28" s="77"/>
      <c r="C28" s="78"/>
      <c r="D28" s="78"/>
      <c r="E28" s="311"/>
      <c r="F28" s="1"/>
    </row>
    <row r="29" spans="1:6" s="284" customFormat="1" ht="15" customHeight="1" x14ac:dyDescent="0.2">
      <c r="A29" s="281"/>
      <c r="B29" s="79"/>
      <c r="C29" s="76"/>
      <c r="D29" s="76"/>
      <c r="E29" s="310"/>
      <c r="F29" s="1"/>
    </row>
    <row r="30" spans="1:6" s="284" customFormat="1" ht="15" customHeight="1" x14ac:dyDescent="0.2">
      <c r="A30" s="281"/>
      <c r="B30" s="77"/>
      <c r="C30" s="78"/>
      <c r="D30" s="78"/>
      <c r="E30" s="311"/>
      <c r="F30" s="1"/>
    </row>
    <row r="31" spans="1:6" s="284" customFormat="1" ht="15" customHeight="1" x14ac:dyDescent="0.2">
      <c r="A31" s="281"/>
      <c r="B31" s="79"/>
      <c r="C31" s="76"/>
      <c r="D31" s="76"/>
      <c r="E31" s="310"/>
      <c r="F31" s="1"/>
    </row>
    <row r="32" spans="1:6" s="284" customFormat="1" ht="15" customHeight="1" x14ac:dyDescent="0.2">
      <c r="A32" s="281"/>
      <c r="B32" s="77"/>
      <c r="C32" s="78"/>
      <c r="D32" s="78"/>
      <c r="E32" s="311"/>
      <c r="F32" s="1"/>
    </row>
    <row r="33" spans="1:6" s="284" customFormat="1" ht="15" customHeight="1" x14ac:dyDescent="0.2">
      <c r="A33" s="281"/>
      <c r="B33" s="79"/>
      <c r="C33" s="76"/>
      <c r="D33" s="76"/>
      <c r="E33" s="310"/>
      <c r="F33" s="1"/>
    </row>
    <row r="34" spans="1:6" s="284" customFormat="1" ht="15" customHeight="1" x14ac:dyDescent="0.2">
      <c r="A34" s="281"/>
      <c r="B34" s="77"/>
      <c r="C34" s="78"/>
      <c r="D34" s="78"/>
      <c r="E34" s="311"/>
      <c r="F34" s="1"/>
    </row>
    <row r="35" spans="1:6" s="284" customFormat="1" ht="15" customHeight="1" x14ac:dyDescent="0.2">
      <c r="A35" s="281"/>
      <c r="B35" s="79"/>
      <c r="C35" s="76"/>
      <c r="D35" s="76"/>
      <c r="E35" s="310"/>
      <c r="F35" s="1"/>
    </row>
    <row r="36" spans="1:6" s="284" customFormat="1" ht="15" customHeight="1" x14ac:dyDescent="0.2">
      <c r="A36" s="281"/>
      <c r="B36" s="77"/>
      <c r="C36" s="78"/>
      <c r="D36" s="78"/>
      <c r="E36" s="311"/>
      <c r="F36" s="1"/>
    </row>
    <row r="37" spans="1:6" s="284" customFormat="1" ht="15" customHeight="1" x14ac:dyDescent="0.2">
      <c r="A37" s="281"/>
      <c r="B37" s="79"/>
      <c r="C37" s="76"/>
      <c r="D37" s="76"/>
      <c r="E37" s="310"/>
      <c r="F37" s="1"/>
    </row>
    <row r="38" spans="1:6" s="284" customFormat="1" ht="15" customHeight="1" x14ac:dyDescent="0.2">
      <c r="A38" s="281"/>
      <c r="B38" s="77"/>
      <c r="C38" s="78"/>
      <c r="D38" s="78"/>
      <c r="E38" s="311"/>
      <c r="F38" s="1"/>
    </row>
    <row r="39" spans="1:6" s="284" customFormat="1" ht="15" customHeight="1" x14ac:dyDescent="0.2">
      <c r="A39" s="281"/>
      <c r="B39" s="79"/>
      <c r="C39" s="76"/>
      <c r="D39" s="76"/>
      <c r="E39" s="310"/>
      <c r="F39" s="1"/>
    </row>
    <row r="40" spans="1:6" s="284" customFormat="1" ht="15" customHeight="1" x14ac:dyDescent="0.2">
      <c r="A40" s="281"/>
      <c r="B40" s="77"/>
      <c r="C40" s="78"/>
      <c r="D40" s="78"/>
      <c r="E40" s="311"/>
      <c r="F40" s="1"/>
    </row>
    <row r="41" spans="1:6" s="284" customFormat="1" ht="15" customHeight="1" x14ac:dyDescent="0.2">
      <c r="A41" s="281"/>
      <c r="B41" s="79"/>
      <c r="C41" s="76"/>
      <c r="D41" s="76"/>
      <c r="E41" s="310"/>
      <c r="F41" s="1"/>
    </row>
    <row r="42" spans="1:6" s="284" customFormat="1" ht="15" customHeight="1" x14ac:dyDescent="0.2">
      <c r="A42" s="281"/>
      <c r="B42" s="80"/>
      <c r="C42" s="81"/>
      <c r="D42" s="81"/>
      <c r="E42" s="312"/>
      <c r="F42" s="1"/>
    </row>
    <row r="43" spans="1:6" s="1" customFormat="1" ht="15.75" customHeight="1" x14ac:dyDescent="0.2">
      <c r="B43" s="304"/>
      <c r="C43" s="309"/>
      <c r="D43" s="309"/>
      <c r="E43" s="309"/>
    </row>
    <row r="44" spans="1:6" s="281" customFormat="1" ht="22.5" customHeight="1" x14ac:dyDescent="0.2">
      <c r="B44" s="1"/>
      <c r="C44" s="1"/>
      <c r="D44" s="1"/>
      <c r="E44" s="1"/>
      <c r="F44" s="1"/>
    </row>
    <row r="45" spans="1:6" s="284" customFormat="1" ht="34.35" hidden="1" customHeight="1" x14ac:dyDescent="0.2">
      <c r="B45" s="84"/>
      <c r="C45" s="84"/>
      <c r="D45" s="84"/>
      <c r="E45" s="84"/>
      <c r="F45" s="84"/>
    </row>
    <row r="46" spans="1:6" s="284" customFormat="1" ht="34.35" hidden="1" customHeight="1" x14ac:dyDescent="0.2">
      <c r="B46" s="84"/>
      <c r="C46" s="84"/>
      <c r="D46" s="84"/>
      <c r="E46" s="84"/>
      <c r="F46" s="84"/>
    </row>
    <row r="47" spans="1:6" s="284" customFormat="1" ht="34.35" hidden="1" customHeight="1" x14ac:dyDescent="0.2">
      <c r="B47" s="84"/>
      <c r="C47" s="84"/>
      <c r="D47" s="84"/>
      <c r="E47" s="84"/>
      <c r="F47" s="84"/>
    </row>
    <row r="48" spans="1:6" s="284" customFormat="1" ht="34.35" hidden="1" customHeight="1" x14ac:dyDescent="0.2">
      <c r="B48" s="84"/>
      <c r="C48" s="84"/>
      <c r="D48" s="84"/>
      <c r="E48" s="84"/>
      <c r="F48" s="84"/>
    </row>
    <row r="49" spans="2:6" s="284" customFormat="1" ht="34.35" hidden="1" customHeight="1" x14ac:dyDescent="0.2">
      <c r="B49" s="84"/>
      <c r="C49" s="84"/>
      <c r="D49" s="84"/>
      <c r="E49" s="84"/>
      <c r="F49" s="84"/>
    </row>
    <row r="50" spans="2:6" s="284" customFormat="1" ht="34.35" hidden="1" customHeight="1" x14ac:dyDescent="0.2">
      <c r="B50" s="84"/>
      <c r="C50" s="84"/>
      <c r="D50" s="84"/>
      <c r="E50" s="84"/>
    </row>
    <row r="51" spans="2:6" s="284" customFormat="1" ht="35.25" hidden="1" customHeight="1" x14ac:dyDescent="0.2">
      <c r="B51" s="84"/>
      <c r="C51" s="84"/>
      <c r="D51" s="84"/>
      <c r="E51" s="84"/>
    </row>
    <row r="52" spans="2:6" hidden="1" x14ac:dyDescent="0.2">
      <c r="F52" s="284"/>
    </row>
    <row r="53" spans="2:6" ht="11.25" hidden="1" customHeight="1" x14ac:dyDescent="0.2"/>
    <row r="54" spans="2:6" ht="11.25" hidden="1" customHeight="1" x14ac:dyDescent="0.2"/>
    <row r="55" spans="2:6" ht="11.25" hidden="1" customHeight="1" x14ac:dyDescent="0.2"/>
    <row r="56" spans="2:6" ht="11.25" hidden="1" customHeight="1" x14ac:dyDescent="0.2"/>
    <row r="57" spans="2:6" ht="10.35" hidden="1" customHeight="1" x14ac:dyDescent="0.2"/>
  </sheetData>
  <sheetProtection algorithmName="SHA-512" hashValue="f4lbydwvb4jiyK41tVT5KQD06gj0bOS2mTix84FP1SR66Qz/jA+RREt8LA5m3A2Xyl2dExWWv09TZsWzt8lGCA==" saltValue="8+3oRg7HuIjogiawwJjGUA==" spinCount="100000" sheet="1" objects="1" scenarios="1"/>
  <mergeCells count="1">
    <mergeCell ref="B5:E5"/>
  </mergeCells>
  <conditionalFormatting sqref="B7:E7">
    <cfRule type="expression" dxfId="122" priority="37" stopIfTrue="1">
      <formula>B7=""</formula>
    </cfRule>
  </conditionalFormatting>
  <conditionalFormatting sqref="B8:E8">
    <cfRule type="expression" dxfId="121" priority="40" stopIfTrue="1">
      <formula>B8=""</formula>
    </cfRule>
  </conditionalFormatting>
  <conditionalFormatting sqref="B9:E9">
    <cfRule type="expression" dxfId="120" priority="35" stopIfTrue="1">
      <formula>B9=""</formula>
    </cfRule>
  </conditionalFormatting>
  <conditionalFormatting sqref="B10:E10 B12:E12 B14:E14 B16:E16 B18:E18 B32:E32 B34:E34">
    <cfRule type="expression" dxfId="119" priority="10" stopIfTrue="1">
      <formula>B10=""</formula>
    </cfRule>
  </conditionalFormatting>
  <conditionalFormatting sqref="B11:E11 B13:E13 B15:E15 B17:E17 B31:E31 B33:E33 B35:E35">
    <cfRule type="expression" dxfId="118" priority="9" stopIfTrue="1">
      <formula>B11=""</formula>
    </cfRule>
  </conditionalFormatting>
  <conditionalFormatting sqref="B19:E19 B21:E21 B23:E23 B25:E25 B27:E27 B29:E29">
    <cfRule type="expression" dxfId="117" priority="1" stopIfTrue="1">
      <formula>B19=""</formula>
    </cfRule>
  </conditionalFormatting>
  <conditionalFormatting sqref="B20:E20 B22:E22 B24:E24 B26:E26 B28:E28 B30:E30">
    <cfRule type="expression" dxfId="116" priority="2" stopIfTrue="1">
      <formula>B20=""</formula>
    </cfRule>
  </conditionalFormatting>
  <conditionalFormatting sqref="B36:E36">
    <cfRule type="expression" dxfId="115" priority="30" stopIfTrue="1">
      <formula>B36=""</formula>
    </cfRule>
  </conditionalFormatting>
  <conditionalFormatting sqref="B37:E37">
    <cfRule type="expression" dxfId="114" priority="27" stopIfTrue="1">
      <formula>B37=""</formula>
    </cfRule>
  </conditionalFormatting>
  <conditionalFormatting sqref="B38:E38">
    <cfRule type="expression" dxfId="113" priority="28" stopIfTrue="1">
      <formula>B38=""</formula>
    </cfRule>
  </conditionalFormatting>
  <conditionalFormatting sqref="B39:E39">
    <cfRule type="expression" dxfId="112" priority="25" stopIfTrue="1">
      <formula>B39=""</formula>
    </cfRule>
  </conditionalFormatting>
  <conditionalFormatting sqref="B40:E40">
    <cfRule type="expression" dxfId="111" priority="26" stopIfTrue="1">
      <formula>B40=""</formula>
    </cfRule>
  </conditionalFormatting>
  <conditionalFormatting sqref="B41:E41">
    <cfRule type="expression" dxfId="110" priority="38" stopIfTrue="1">
      <formula>B41=""</formula>
    </cfRule>
  </conditionalFormatting>
  <conditionalFormatting sqref="B42:E42">
    <cfRule type="expression" dxfId="109" priority="39" stopIfTrue="1">
      <formula>B42=""</formula>
    </cfRule>
  </conditionalFormatting>
  <dataValidations count="2">
    <dataValidation type="whole" operator="greaterThanOrEqual" allowBlank="1" showErrorMessage="1" prompt="Value in million CHF" sqref="E7:E42 B7:B42" xr:uid="{1621B590-0EC2-45F8-905E-84E103628E4D}">
      <formula1>0</formula1>
    </dataValidation>
    <dataValidation operator="greaterThanOrEqual" allowBlank="1" showErrorMessage="1" errorTitle="Fehler" error="Bitte wählen Sie ein gültiges Format." prompt="Value in million CHF" sqref="C7:D42" xr:uid="{F9C56A24-5036-4AFD-AEA0-52A2B9CFC6FB}"/>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C9200-5661-4359-9594-0ADA401C1524}">
  <sheetPr codeName="Sheet21">
    <pageSetUpPr fitToPage="1"/>
  </sheetPr>
  <dimension ref="A1:U56"/>
  <sheetViews>
    <sheetView showGridLines="0" zoomScaleNormal="100" zoomScaleSheetLayoutView="100" workbookViewId="0"/>
  </sheetViews>
  <sheetFormatPr defaultColWidth="0" defaultRowHeight="0" customHeight="1" zeroHeight="1" x14ac:dyDescent="0.2"/>
  <cols>
    <col min="1" max="1" width="2.5" style="317" customWidth="1"/>
    <col min="2" max="2" width="40.625" style="317" customWidth="1"/>
    <col min="3" max="3" width="16.25" style="317" customWidth="1"/>
    <col min="4" max="4" width="17.125" style="317" customWidth="1"/>
    <col min="5" max="5" width="17.625" style="317" customWidth="1"/>
    <col min="6" max="6" width="16.25" style="317" customWidth="1"/>
    <col min="7" max="7" width="16.25" style="318" customWidth="1"/>
    <col min="8" max="9" width="10.625" style="318" customWidth="1"/>
    <col min="10" max="10" width="4.625" style="317" customWidth="1"/>
    <col min="11" max="11" width="23.375" style="317" hidden="1" customWidth="1"/>
    <col min="12" max="18" width="10.125" style="317" hidden="1" customWidth="1"/>
    <col min="19" max="21" width="23.375" style="317" hidden="1" customWidth="1"/>
    <col min="22" max="16384" width="10.125" style="317" hidden="1"/>
  </cols>
  <sheetData>
    <row r="1" spans="1:10" s="313" customFormat="1" ht="15.75" customHeight="1" x14ac:dyDescent="0.2">
      <c r="A1" s="280" t="str">
        <f>LUPKOD&amp;" "&amp;FONDNAMN</f>
        <v xml:space="preserve">LUP 2026-4 </v>
      </c>
      <c r="G1" s="314"/>
      <c r="H1" s="314"/>
      <c r="I1" s="314"/>
    </row>
    <row r="2" spans="1:10" s="84" customFormat="1" ht="7.5" customHeight="1" x14ac:dyDescent="0.2">
      <c r="A2" s="1"/>
      <c r="B2" s="1"/>
      <c r="C2" s="1"/>
      <c r="D2" s="1"/>
      <c r="E2" s="1"/>
      <c r="F2" s="1"/>
      <c r="G2" s="35"/>
      <c r="H2" s="28"/>
    </row>
    <row r="3" spans="1:10" s="84" customFormat="1" ht="39" customHeight="1" x14ac:dyDescent="0.2">
      <c r="A3" s="1"/>
      <c r="B3" s="1"/>
      <c r="C3" s="1"/>
      <c r="D3" s="1"/>
      <c r="E3" s="1"/>
      <c r="F3" s="1"/>
      <c r="G3" s="35"/>
      <c r="H3" s="28"/>
    </row>
    <row r="4" spans="1:10" s="84" customFormat="1" ht="30" customHeight="1" x14ac:dyDescent="0.2">
      <c r="A4" s="1"/>
      <c r="B4" s="246" t="s">
        <v>152</v>
      </c>
      <c r="C4" s="1"/>
      <c r="D4" s="1"/>
      <c r="E4" s="1"/>
      <c r="F4" s="1"/>
      <c r="G4" s="35"/>
      <c r="H4" s="28"/>
    </row>
    <row r="5" spans="1:10" s="84" customFormat="1" ht="33.75" customHeight="1" x14ac:dyDescent="0.2">
      <c r="B5" s="400" t="s">
        <v>176</v>
      </c>
      <c r="C5" s="400"/>
      <c r="D5" s="400"/>
      <c r="E5" s="400"/>
      <c r="F5" s="400"/>
      <c r="G5" s="400"/>
      <c r="H5" s="400"/>
      <c r="I5" s="400"/>
    </row>
    <row r="6" spans="1:10" s="84" customFormat="1" ht="52.5" customHeight="1" x14ac:dyDescent="0.2">
      <c r="B6" s="85"/>
      <c r="C6" s="86" t="s">
        <v>32</v>
      </c>
      <c r="D6" s="86" t="s">
        <v>33</v>
      </c>
      <c r="E6" s="86" t="s">
        <v>34</v>
      </c>
      <c r="F6" s="86" t="s">
        <v>35</v>
      </c>
      <c r="G6" s="86" t="s">
        <v>36</v>
      </c>
      <c r="H6" s="86" t="s">
        <v>37</v>
      </c>
      <c r="I6" s="87" t="s">
        <v>38</v>
      </c>
    </row>
    <row r="7" spans="1:10" s="84" customFormat="1" ht="22.5" customHeight="1" x14ac:dyDescent="0.2">
      <c r="B7" s="88" t="s">
        <v>39</v>
      </c>
      <c r="C7" s="89" t="str">
        <f>IF(SUM(C8:C18)=0,"",SUM(C8:C18))</f>
        <v/>
      </c>
      <c r="D7" s="89" t="str">
        <f>IF(SUM(D8:D18)=0,"",SUM(D8:D18))</f>
        <v/>
      </c>
      <c r="E7" s="89"/>
      <c r="F7" s="89" t="str">
        <f>IF(SUM(F8:F18)=0,"",SUM(F8:F18))</f>
        <v/>
      </c>
      <c r="G7" s="89" t="str">
        <f>IF(SUM(G8:G18)=0,"",SUM(G8:G18))</f>
        <v/>
      </c>
      <c r="H7" s="90" t="str">
        <f t="shared" ref="H7:H19" si="0">IF(OR(F7="",G7=""),"",IF(ISERROR(MIN(F7:G7)/((C7+C7-F7+G7)/2)),"",MIN(F7:G7)/((C7+C7-F7+G7)/2)))</f>
        <v/>
      </c>
      <c r="I7" s="90" t="str">
        <f t="shared" ref="I7:I19" si="1">IF(OR(F7="",G7=""),"",IF(C7="","",C7/(C7-F7+G7)-1))</f>
        <v/>
      </c>
    </row>
    <row r="8" spans="1:10" s="84" customFormat="1" ht="22.5" customHeight="1" x14ac:dyDescent="0.2">
      <c r="B8" s="91" t="s">
        <v>40</v>
      </c>
      <c r="C8" s="92"/>
      <c r="D8" s="92"/>
      <c r="E8" s="93"/>
      <c r="F8" s="92"/>
      <c r="G8" s="92"/>
      <c r="H8" s="94" t="str">
        <f t="shared" si="0"/>
        <v/>
      </c>
      <c r="I8" s="94" t="str">
        <f t="shared" si="1"/>
        <v/>
      </c>
      <c r="J8" s="315"/>
    </row>
    <row r="9" spans="1:10" s="84" customFormat="1" ht="22.5" customHeight="1" x14ac:dyDescent="0.2">
      <c r="B9" s="95" t="s">
        <v>41</v>
      </c>
      <c r="C9" s="96"/>
      <c r="D9" s="96"/>
      <c r="E9" s="93"/>
      <c r="F9" s="96"/>
      <c r="G9" s="96"/>
      <c r="H9" s="97" t="str">
        <f t="shared" si="0"/>
        <v/>
      </c>
      <c r="I9" s="97" t="str">
        <f t="shared" si="1"/>
        <v/>
      </c>
    </row>
    <row r="10" spans="1:10" s="84" customFormat="1" ht="22.5" customHeight="1" x14ac:dyDescent="0.2">
      <c r="B10" s="91" t="s">
        <v>42</v>
      </c>
      <c r="C10" s="92"/>
      <c r="D10" s="92"/>
      <c r="E10" s="93"/>
      <c r="F10" s="92"/>
      <c r="G10" s="92"/>
      <c r="H10" s="94" t="str">
        <f t="shared" si="0"/>
        <v/>
      </c>
      <c r="I10" s="94" t="str">
        <f t="shared" si="1"/>
        <v/>
      </c>
      <c r="J10" s="315"/>
    </row>
    <row r="11" spans="1:10" s="84" customFormat="1" ht="22.5" customHeight="1" x14ac:dyDescent="0.2">
      <c r="B11" s="95" t="s">
        <v>43</v>
      </c>
      <c r="C11" s="96"/>
      <c r="D11" s="96"/>
      <c r="E11" s="93"/>
      <c r="F11" s="96"/>
      <c r="G11" s="96"/>
      <c r="H11" s="97" t="str">
        <f t="shared" si="0"/>
        <v/>
      </c>
      <c r="I11" s="97" t="str">
        <f t="shared" si="1"/>
        <v/>
      </c>
    </row>
    <row r="12" spans="1:10" s="84" customFormat="1" ht="22.5" customHeight="1" x14ac:dyDescent="0.2">
      <c r="B12" s="91" t="s">
        <v>44</v>
      </c>
      <c r="C12" s="92"/>
      <c r="D12" s="92"/>
      <c r="E12" s="93"/>
      <c r="F12" s="92"/>
      <c r="G12" s="92"/>
      <c r="H12" s="94" t="str">
        <f t="shared" si="0"/>
        <v/>
      </c>
      <c r="I12" s="94" t="str">
        <f t="shared" si="1"/>
        <v/>
      </c>
    </row>
    <row r="13" spans="1:10" s="84" customFormat="1" ht="22.5" customHeight="1" x14ac:dyDescent="0.2">
      <c r="B13" s="95" t="s">
        <v>45</v>
      </c>
      <c r="C13" s="96"/>
      <c r="D13" s="96"/>
      <c r="E13" s="93"/>
      <c r="F13" s="96"/>
      <c r="G13" s="96"/>
      <c r="H13" s="97" t="str">
        <f t="shared" si="0"/>
        <v/>
      </c>
      <c r="I13" s="97" t="str">
        <f t="shared" si="1"/>
        <v/>
      </c>
    </row>
    <row r="14" spans="1:10" s="84" customFormat="1" ht="22.5" customHeight="1" x14ac:dyDescent="0.2">
      <c r="B14" s="91" t="s">
        <v>46</v>
      </c>
      <c r="C14" s="92"/>
      <c r="D14" s="92"/>
      <c r="E14" s="93"/>
      <c r="F14" s="92"/>
      <c r="G14" s="92"/>
      <c r="H14" s="94" t="str">
        <f t="shared" si="0"/>
        <v/>
      </c>
      <c r="I14" s="94" t="str">
        <f t="shared" si="1"/>
        <v/>
      </c>
    </row>
    <row r="15" spans="1:10" s="84" customFormat="1" ht="22.5" customHeight="1" x14ac:dyDescent="0.2">
      <c r="B15" s="95" t="s">
        <v>47</v>
      </c>
      <c r="C15" s="96"/>
      <c r="D15" s="96"/>
      <c r="E15" s="93"/>
      <c r="F15" s="96"/>
      <c r="G15" s="96"/>
      <c r="H15" s="97" t="str">
        <f t="shared" si="0"/>
        <v/>
      </c>
      <c r="I15" s="98" t="str">
        <f t="shared" si="1"/>
        <v/>
      </c>
    </row>
    <row r="16" spans="1:10" s="84" customFormat="1" ht="22.5" customHeight="1" x14ac:dyDescent="0.2">
      <c r="B16" s="91" t="s">
        <v>48</v>
      </c>
      <c r="C16" s="92"/>
      <c r="D16" s="92"/>
      <c r="E16" s="93"/>
      <c r="F16" s="92"/>
      <c r="G16" s="92"/>
      <c r="H16" s="94" t="str">
        <f t="shared" si="0"/>
        <v/>
      </c>
      <c r="I16" s="94" t="str">
        <f t="shared" si="1"/>
        <v/>
      </c>
    </row>
    <row r="17" spans="2:10" s="84" customFormat="1" ht="22.5" customHeight="1" x14ac:dyDescent="0.2">
      <c r="B17" s="95" t="s">
        <v>49</v>
      </c>
      <c r="C17" s="96"/>
      <c r="D17" s="96"/>
      <c r="E17" s="93"/>
      <c r="F17" s="96"/>
      <c r="G17" s="96"/>
      <c r="H17" s="97" t="str">
        <f t="shared" si="0"/>
        <v/>
      </c>
      <c r="I17" s="97" t="str">
        <f t="shared" si="1"/>
        <v/>
      </c>
    </row>
    <row r="18" spans="2:10" s="84" customFormat="1" ht="22.5" customHeight="1" x14ac:dyDescent="0.2">
      <c r="B18" s="91" t="s">
        <v>50</v>
      </c>
      <c r="C18" s="92"/>
      <c r="D18" s="92"/>
      <c r="E18" s="93"/>
      <c r="F18" s="92"/>
      <c r="G18" s="92"/>
      <c r="H18" s="94" t="str">
        <f t="shared" si="0"/>
        <v/>
      </c>
      <c r="I18" s="94" t="str">
        <f t="shared" si="1"/>
        <v/>
      </c>
    </row>
    <row r="19" spans="2:10" s="84" customFormat="1" ht="22.5" customHeight="1" x14ac:dyDescent="0.2">
      <c r="B19" s="88" t="s">
        <v>51</v>
      </c>
      <c r="C19" s="99" t="str">
        <f>IF(SUM(C20:C25)=0,"",SUM(C20:C25))</f>
        <v/>
      </c>
      <c r="D19" s="99" t="str">
        <f>IF(SUM(D20:D25)=0,"",SUM(D20:D25))</f>
        <v/>
      </c>
      <c r="E19" s="99" t="str">
        <f>IF(SUM(E20:E25)=0,"",SUM(E20:E25))</f>
        <v/>
      </c>
      <c r="F19" s="99" t="str">
        <f>IF(SUM(F20:F25)=0,"",SUM(F20:F25))</f>
        <v/>
      </c>
      <c r="G19" s="99" t="str">
        <f>IF(SUM(G20:G25)=0,"",SUM(G20:G25))</f>
        <v/>
      </c>
      <c r="H19" s="100" t="str">
        <f t="shared" si="0"/>
        <v/>
      </c>
      <c r="I19" s="100" t="str">
        <f t="shared" si="1"/>
        <v/>
      </c>
    </row>
    <row r="20" spans="2:10" s="84" customFormat="1" ht="22.5" customHeight="1" x14ac:dyDescent="0.2">
      <c r="B20" s="91" t="s">
        <v>52</v>
      </c>
      <c r="C20" s="92"/>
      <c r="D20" s="92"/>
      <c r="E20" s="92"/>
      <c r="F20" s="92"/>
      <c r="G20" s="92"/>
      <c r="H20" s="94" t="str">
        <f t="shared" ref="H20:H25" si="2">IF(OR(F20="",G20=""),"",IF(ISERROR(MIN(F20:G20)/((C20+C20-F20+G20)/2)),"",MIN(F20:G20)/((C20+C20-F20+G20)/2)))</f>
        <v/>
      </c>
      <c r="I20" s="94" t="str">
        <f t="shared" ref="I20:I25" si="3">IF(OR(F20="",G20=""),"",IF(C20="","",C20/(C20-F20+G20)-1))</f>
        <v/>
      </c>
      <c r="J20" s="315"/>
    </row>
    <row r="21" spans="2:10" s="84" customFormat="1" ht="22.5" customHeight="1" x14ac:dyDescent="0.2">
      <c r="B21" s="95" t="s">
        <v>41</v>
      </c>
      <c r="C21" s="96"/>
      <c r="D21" s="96"/>
      <c r="E21" s="96"/>
      <c r="F21" s="96"/>
      <c r="G21" s="96"/>
      <c r="H21" s="97" t="str">
        <f t="shared" si="2"/>
        <v/>
      </c>
      <c r="I21" s="97" t="str">
        <f t="shared" si="3"/>
        <v/>
      </c>
    </row>
    <row r="22" spans="2:10" s="84" customFormat="1" ht="22.5" customHeight="1" x14ac:dyDescent="0.2">
      <c r="B22" s="91" t="s">
        <v>42</v>
      </c>
      <c r="C22" s="92"/>
      <c r="D22" s="92"/>
      <c r="E22" s="92"/>
      <c r="F22" s="92"/>
      <c r="G22" s="92"/>
      <c r="H22" s="94" t="str">
        <f t="shared" si="2"/>
        <v/>
      </c>
      <c r="I22" s="94" t="str">
        <f t="shared" si="3"/>
        <v/>
      </c>
      <c r="J22" s="315"/>
    </row>
    <row r="23" spans="2:10" s="84" customFormat="1" ht="22.5" customHeight="1" x14ac:dyDescent="0.2">
      <c r="B23" s="95" t="s">
        <v>43</v>
      </c>
      <c r="C23" s="96"/>
      <c r="D23" s="96"/>
      <c r="E23" s="96"/>
      <c r="F23" s="96"/>
      <c r="G23" s="96"/>
      <c r="H23" s="97" t="str">
        <f t="shared" si="2"/>
        <v/>
      </c>
      <c r="I23" s="97" t="str">
        <f t="shared" si="3"/>
        <v/>
      </c>
    </row>
    <row r="24" spans="2:10" s="84" customFormat="1" ht="22.5" customHeight="1" x14ac:dyDescent="0.2">
      <c r="B24" s="91" t="s">
        <v>44</v>
      </c>
      <c r="C24" s="92"/>
      <c r="D24" s="92"/>
      <c r="E24" s="92"/>
      <c r="F24" s="92"/>
      <c r="G24" s="92"/>
      <c r="H24" s="94" t="str">
        <f t="shared" si="2"/>
        <v/>
      </c>
      <c r="I24" s="94" t="str">
        <f t="shared" si="3"/>
        <v/>
      </c>
    </row>
    <row r="25" spans="2:10" s="84" customFormat="1" ht="22.5" customHeight="1" x14ac:dyDescent="0.2">
      <c r="B25" s="101" t="s">
        <v>50</v>
      </c>
      <c r="C25" s="102"/>
      <c r="D25" s="102"/>
      <c r="E25" s="102"/>
      <c r="F25" s="102"/>
      <c r="G25" s="102"/>
      <c r="H25" s="103" t="str">
        <f t="shared" si="2"/>
        <v/>
      </c>
      <c r="I25" s="103" t="str">
        <f t="shared" si="3"/>
        <v/>
      </c>
    </row>
    <row r="26" spans="2:10" ht="15" customHeight="1" x14ac:dyDescent="0.2">
      <c r="B26" s="402"/>
      <c r="C26" s="403"/>
      <c r="D26" s="316"/>
    </row>
    <row r="27" spans="2:10" ht="22.5" customHeight="1" x14ac:dyDescent="0.2"/>
    <row r="28" spans="2:10" ht="11.25" hidden="1" x14ac:dyDescent="0.2"/>
    <row r="29" spans="2:10" ht="11.25" hidden="1" x14ac:dyDescent="0.2"/>
    <row r="30" spans="2:10" ht="11.25" hidden="1" x14ac:dyDescent="0.2"/>
    <row r="31" spans="2:10" ht="11.25" hidden="1" x14ac:dyDescent="0.2"/>
    <row r="32" spans="2:10" ht="11.25" hidden="1" x14ac:dyDescent="0.2"/>
    <row r="33" ht="11.25" hidden="1" x14ac:dyDescent="0.2"/>
    <row r="34" ht="11.25" hidden="1" x14ac:dyDescent="0.2"/>
    <row r="35" ht="11.25" hidden="1" x14ac:dyDescent="0.2"/>
    <row r="36" ht="11.25" hidden="1" x14ac:dyDescent="0.2"/>
    <row r="37" ht="11.25" hidden="1" x14ac:dyDescent="0.2"/>
    <row r="38" ht="11.25" hidden="1" x14ac:dyDescent="0.2"/>
    <row r="39" ht="11.25" hidden="1" x14ac:dyDescent="0.2"/>
    <row r="40" ht="11.25" hidden="1" x14ac:dyDescent="0.2"/>
    <row r="41" ht="11.25" hidden="1" x14ac:dyDescent="0.2"/>
    <row r="42" ht="11.25" hidden="1" x14ac:dyDescent="0.2"/>
    <row r="43" ht="11.25" hidden="1" x14ac:dyDescent="0.2"/>
    <row r="44" ht="11.25" hidden="1" x14ac:dyDescent="0.2"/>
    <row r="45" ht="11.25" hidden="1" x14ac:dyDescent="0.2"/>
    <row r="46" ht="11.25" hidden="1" x14ac:dyDescent="0.2"/>
    <row r="47" ht="11.25" hidden="1" x14ac:dyDescent="0.2"/>
    <row r="48" ht="11.25" hidden="1" x14ac:dyDescent="0.2"/>
    <row r="49" ht="11.25" hidden="1" x14ac:dyDescent="0.2"/>
    <row r="50" ht="12" hidden="1" customHeight="1" x14ac:dyDescent="0.2"/>
    <row r="51" ht="12" hidden="1" customHeight="1" x14ac:dyDescent="0.2"/>
    <row r="52" ht="12" hidden="1" customHeight="1" x14ac:dyDescent="0.2"/>
    <row r="53" ht="12" hidden="1" customHeight="1" x14ac:dyDescent="0.2"/>
    <row r="54" ht="12" hidden="1" customHeight="1" x14ac:dyDescent="0.2"/>
    <row r="55" ht="12" hidden="1" customHeight="1" x14ac:dyDescent="0.2"/>
    <row r="56" ht="12" hidden="1" customHeight="1" x14ac:dyDescent="0.2"/>
  </sheetData>
  <sheetProtection algorithmName="SHA-512" hashValue="X2k7l7gbOvlQf/Xe3Q5MgbqXfRHO/wg60ApBq+wIsJ6UJZpMn6hz9wthAe7alf/Q5RnmrLYV8UzhWJhnNaruhw==" saltValue="oSCV0GMrJ8/kVl0pI72xGg==" spinCount="100000" sheet="1" objects="1" scenarios="1"/>
  <mergeCells count="2">
    <mergeCell ref="B26:C26"/>
    <mergeCell ref="B5:I5"/>
  </mergeCells>
  <conditionalFormatting sqref="C8:D8 F8:G8">
    <cfRule type="expression" dxfId="108" priority="23" stopIfTrue="1">
      <formula>C8=""</formula>
    </cfRule>
  </conditionalFormatting>
  <conditionalFormatting sqref="C9:D9 F9:G9">
    <cfRule type="expression" dxfId="107" priority="20" stopIfTrue="1">
      <formula>C9=""</formula>
    </cfRule>
  </conditionalFormatting>
  <conditionalFormatting sqref="C10:D10 F10:G10">
    <cfRule type="expression" dxfId="106" priority="18" stopIfTrue="1">
      <formula>C10=""</formula>
    </cfRule>
  </conditionalFormatting>
  <conditionalFormatting sqref="C11:D11 F11:G11">
    <cfRule type="expression" dxfId="105" priority="15" stopIfTrue="1">
      <formula>C11=""</formula>
    </cfRule>
  </conditionalFormatting>
  <conditionalFormatting sqref="C12:D12 F12:G12">
    <cfRule type="expression" dxfId="104" priority="17" stopIfTrue="1">
      <formula>C12=""</formula>
    </cfRule>
  </conditionalFormatting>
  <conditionalFormatting sqref="C13:D13 F13:G13">
    <cfRule type="expression" dxfId="103" priority="14" stopIfTrue="1">
      <formula>C13=""</formula>
    </cfRule>
  </conditionalFormatting>
  <conditionalFormatting sqref="C14:D14 F14:G14">
    <cfRule type="expression" dxfId="102" priority="5" stopIfTrue="1">
      <formula>C14=""</formula>
    </cfRule>
  </conditionalFormatting>
  <conditionalFormatting sqref="C15:D15 F15:G15 C17:D17 F17:G17">
    <cfRule type="expression" dxfId="101" priority="3" stopIfTrue="1">
      <formula>C15=""</formula>
    </cfRule>
  </conditionalFormatting>
  <conditionalFormatting sqref="C16:D16 F16:G16 C18:D18 F18:G18">
    <cfRule type="expression" dxfId="100" priority="2" stopIfTrue="1">
      <formula>C16=""</formula>
    </cfRule>
  </conditionalFormatting>
  <conditionalFormatting sqref="C20:G20">
    <cfRule type="expression" dxfId="99" priority="8" stopIfTrue="1">
      <formula>C20=""</formula>
    </cfRule>
  </conditionalFormatting>
  <conditionalFormatting sqref="C21:G21">
    <cfRule type="expression" dxfId="98" priority="19" stopIfTrue="1">
      <formula>C21=""</formula>
    </cfRule>
  </conditionalFormatting>
  <conditionalFormatting sqref="C22:G22">
    <cfRule type="expression" dxfId="97" priority="12" stopIfTrue="1">
      <formula>C22=""</formula>
    </cfRule>
  </conditionalFormatting>
  <conditionalFormatting sqref="C23:G23">
    <cfRule type="expression" dxfId="96" priority="13" stopIfTrue="1">
      <formula>C23=""</formula>
    </cfRule>
  </conditionalFormatting>
  <conditionalFormatting sqref="C24:G24">
    <cfRule type="expression" dxfId="95" priority="11" stopIfTrue="1">
      <formula>C24=""</formula>
    </cfRule>
  </conditionalFormatting>
  <conditionalFormatting sqref="C25:G25">
    <cfRule type="expression" dxfId="94" priority="1" stopIfTrue="1">
      <formula>C25=""</formula>
    </cfRule>
  </conditionalFormatting>
  <dataValidations count="1">
    <dataValidation type="whole" operator="greaterThanOrEqual" allowBlank="1" showInputMessage="1" showErrorMessage="1" sqref="C8:G18 C20:G25" xr:uid="{22E786B9-6B5B-4A73-B77A-E6CA0EF588D4}">
      <formula1>0</formula1>
    </dataValidation>
  </dataValidations>
  <pageMargins left="0.70866141732283472" right="0.70866141732283472" top="0.74803149606299213" bottom="0.74803149606299213" header="0.31496062992125984" footer="0.31496062992125984"/>
  <pageSetup paperSize="9" scale="72" orientation="landscape" r:id="rId1"/>
  <headerFooter>
    <oddHeader>&amp;L&amp;F&amp;R&amp;A</oddHeader>
    <oddFooter>&amp;R&amp;P /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6C3E7-D2D6-4F75-9142-6368C1F93FCB}">
  <sheetPr codeName="Sheet22"/>
  <dimension ref="A1:M38"/>
  <sheetViews>
    <sheetView zoomScaleNormal="100" workbookViewId="0"/>
  </sheetViews>
  <sheetFormatPr defaultColWidth="0" defaultRowHeight="14.25" zeroHeight="1" x14ac:dyDescent="0.2"/>
  <cols>
    <col min="1" max="1" width="2.5" style="104" customWidth="1"/>
    <col min="2" max="2" width="42.375" style="104" customWidth="1"/>
    <col min="3" max="3" width="16.125" style="104" customWidth="1"/>
    <col min="4" max="4" width="46.5" style="104" customWidth="1"/>
    <col min="5" max="6" width="16.125" style="104" customWidth="1"/>
    <col min="7" max="7" width="46.5" style="104" customWidth="1"/>
    <col min="8" max="12" width="16.125" style="104" customWidth="1"/>
    <col min="13" max="13" width="4.625" style="104" customWidth="1"/>
    <col min="14" max="16384" width="9" style="104" hidden="1"/>
  </cols>
  <sheetData>
    <row r="1" spans="1:12" ht="15.75" customHeight="1" x14ac:dyDescent="0.2">
      <c r="A1" s="280" t="str">
        <f>LUPKOD&amp;" "&amp;FONDNAMN</f>
        <v xml:space="preserve">LUP 2026-4 </v>
      </c>
    </row>
    <row r="2" spans="1:12" ht="7.5" customHeight="1" x14ac:dyDescent="0.2"/>
    <row r="3" spans="1:12" ht="39" customHeight="1" x14ac:dyDescent="0.2"/>
    <row r="4" spans="1:12" ht="30" customHeight="1" x14ac:dyDescent="0.2">
      <c r="B4" s="246" t="s">
        <v>153</v>
      </c>
    </row>
    <row r="5" spans="1:12" ht="33.75" customHeight="1" x14ac:dyDescent="0.2">
      <c r="B5" s="404" t="s">
        <v>203</v>
      </c>
      <c r="C5" s="404"/>
      <c r="D5" s="404"/>
      <c r="E5" s="404"/>
      <c r="F5" s="404"/>
      <c r="G5" s="404"/>
      <c r="H5" s="404"/>
      <c r="I5" s="404"/>
      <c r="J5" s="404"/>
      <c r="K5" s="117"/>
      <c r="L5" s="117"/>
    </row>
    <row r="6" spans="1:12" ht="33.75" customHeight="1" x14ac:dyDescent="0.2">
      <c r="B6" s="44" t="s">
        <v>102</v>
      </c>
      <c r="C6" s="405" t="s">
        <v>103</v>
      </c>
      <c r="D6" s="405"/>
      <c r="E6" s="406"/>
      <c r="F6" s="407" t="s">
        <v>104</v>
      </c>
      <c r="G6" s="405"/>
      <c r="H6" s="406"/>
      <c r="I6" s="407" t="s">
        <v>64</v>
      </c>
      <c r="J6" s="405"/>
      <c r="K6" s="405"/>
      <c r="L6" s="406"/>
    </row>
    <row r="7" spans="1:12" ht="45" customHeight="1" x14ac:dyDescent="0.2">
      <c r="B7" s="245" t="s">
        <v>30</v>
      </c>
      <c r="C7" s="44" t="s">
        <v>65</v>
      </c>
      <c r="D7" s="44" t="s">
        <v>105</v>
      </c>
      <c r="E7" s="243" t="s">
        <v>111</v>
      </c>
      <c r="F7" s="44" t="s">
        <v>65</v>
      </c>
      <c r="G7" s="44" t="s">
        <v>105</v>
      </c>
      <c r="H7" s="243" t="s">
        <v>111</v>
      </c>
      <c r="I7" s="44" t="s">
        <v>66</v>
      </c>
      <c r="J7" s="44" t="s">
        <v>67</v>
      </c>
      <c r="K7" s="44" t="s">
        <v>106</v>
      </c>
      <c r="L7" s="244" t="s">
        <v>68</v>
      </c>
    </row>
    <row r="8" spans="1:12" ht="15" customHeight="1" x14ac:dyDescent="0.2">
      <c r="B8" s="105"/>
      <c r="C8" s="106"/>
      <c r="D8" s="107"/>
      <c r="E8" s="108"/>
      <c r="F8" s="106"/>
      <c r="G8" s="105"/>
      <c r="H8" s="109"/>
      <c r="I8" s="106"/>
      <c r="J8" s="106"/>
      <c r="K8" s="106"/>
      <c r="L8" s="106"/>
    </row>
    <row r="9" spans="1:12" ht="15" customHeight="1" x14ac:dyDescent="0.2">
      <c r="B9" s="110"/>
      <c r="C9" s="111"/>
      <c r="D9" s="110"/>
      <c r="E9" s="112"/>
      <c r="F9" s="111"/>
      <c r="G9" s="110"/>
      <c r="H9" s="112"/>
      <c r="I9" s="111"/>
      <c r="J9" s="111"/>
      <c r="K9" s="111"/>
      <c r="L9" s="111"/>
    </row>
    <row r="10" spans="1:12" ht="15" customHeight="1" x14ac:dyDescent="0.2">
      <c r="B10" s="107"/>
      <c r="C10" s="113"/>
      <c r="D10" s="107"/>
      <c r="E10" s="109"/>
      <c r="F10" s="113"/>
      <c r="G10" s="107"/>
      <c r="H10" s="109"/>
      <c r="I10" s="113"/>
      <c r="J10" s="113"/>
      <c r="K10" s="113"/>
      <c r="L10" s="113"/>
    </row>
    <row r="11" spans="1:12" ht="15" customHeight="1" x14ac:dyDescent="0.2">
      <c r="B11" s="110"/>
      <c r="C11" s="111"/>
      <c r="D11" s="110"/>
      <c r="E11" s="112"/>
      <c r="F11" s="111"/>
      <c r="G11" s="110"/>
      <c r="H11" s="112"/>
      <c r="I11" s="111"/>
      <c r="J11" s="111"/>
      <c r="K11" s="111"/>
      <c r="L11" s="111"/>
    </row>
    <row r="12" spans="1:12" ht="15" customHeight="1" x14ac:dyDescent="0.2">
      <c r="B12" s="107"/>
      <c r="C12" s="113"/>
      <c r="D12" s="107"/>
      <c r="E12" s="109"/>
      <c r="F12" s="113"/>
      <c r="G12" s="107"/>
      <c r="H12" s="109"/>
      <c r="I12" s="113"/>
      <c r="J12" s="113"/>
      <c r="K12" s="113"/>
      <c r="L12" s="113"/>
    </row>
    <row r="13" spans="1:12" ht="15" customHeight="1" x14ac:dyDescent="0.2">
      <c r="B13" s="110"/>
      <c r="C13" s="111"/>
      <c r="D13" s="110"/>
      <c r="E13" s="112"/>
      <c r="F13" s="111"/>
      <c r="G13" s="110"/>
      <c r="H13" s="112"/>
      <c r="I13" s="111"/>
      <c r="J13" s="111"/>
      <c r="K13" s="111"/>
      <c r="L13" s="111"/>
    </row>
    <row r="14" spans="1:12" ht="15" customHeight="1" x14ac:dyDescent="0.2">
      <c r="B14" s="107"/>
      <c r="C14" s="113"/>
      <c r="D14" s="107"/>
      <c r="E14" s="109"/>
      <c r="F14" s="113"/>
      <c r="G14" s="107"/>
      <c r="H14" s="109"/>
      <c r="I14" s="113"/>
      <c r="J14" s="113"/>
      <c r="K14" s="113"/>
      <c r="L14" s="113"/>
    </row>
    <row r="15" spans="1:12" ht="15" customHeight="1" x14ac:dyDescent="0.2">
      <c r="B15" s="110"/>
      <c r="C15" s="111"/>
      <c r="D15" s="110"/>
      <c r="E15" s="112"/>
      <c r="F15" s="111"/>
      <c r="G15" s="110"/>
      <c r="H15" s="112"/>
      <c r="I15" s="111"/>
      <c r="J15" s="111"/>
      <c r="K15" s="111"/>
      <c r="L15" s="111"/>
    </row>
    <row r="16" spans="1:12" ht="15" customHeight="1" x14ac:dyDescent="0.2">
      <c r="B16" s="107"/>
      <c r="C16" s="113"/>
      <c r="D16" s="107"/>
      <c r="E16" s="109"/>
      <c r="F16" s="113"/>
      <c r="G16" s="107"/>
      <c r="H16" s="109"/>
      <c r="I16" s="113"/>
      <c r="J16" s="113"/>
      <c r="K16" s="113"/>
      <c r="L16" s="113"/>
    </row>
    <row r="17" spans="2:12" ht="15" customHeight="1" x14ac:dyDescent="0.2">
      <c r="B17" s="110"/>
      <c r="C17" s="111"/>
      <c r="D17" s="110"/>
      <c r="E17" s="112"/>
      <c r="F17" s="111"/>
      <c r="G17" s="110"/>
      <c r="H17" s="112"/>
      <c r="I17" s="111"/>
      <c r="J17" s="111"/>
      <c r="K17" s="111"/>
      <c r="L17" s="111"/>
    </row>
    <row r="18" spans="2:12" ht="15" customHeight="1" x14ac:dyDescent="0.2">
      <c r="B18" s="107"/>
      <c r="C18" s="113"/>
      <c r="D18" s="107"/>
      <c r="E18" s="109"/>
      <c r="F18" s="113"/>
      <c r="G18" s="107"/>
      <c r="H18" s="109"/>
      <c r="I18" s="113"/>
      <c r="J18" s="113"/>
      <c r="K18" s="113"/>
      <c r="L18" s="113"/>
    </row>
    <row r="19" spans="2:12" ht="15" customHeight="1" x14ac:dyDescent="0.2">
      <c r="B19" s="110"/>
      <c r="C19" s="111"/>
      <c r="D19" s="110"/>
      <c r="E19" s="112"/>
      <c r="F19" s="111"/>
      <c r="G19" s="110"/>
      <c r="H19" s="112"/>
      <c r="I19" s="111"/>
      <c r="J19" s="111"/>
      <c r="K19" s="111"/>
      <c r="L19" s="111"/>
    </row>
    <row r="20" spans="2:12" ht="15" customHeight="1" x14ac:dyDescent="0.2">
      <c r="B20" s="107"/>
      <c r="C20" s="113"/>
      <c r="D20" s="107"/>
      <c r="E20" s="109"/>
      <c r="F20" s="113"/>
      <c r="G20" s="107"/>
      <c r="H20" s="109"/>
      <c r="I20" s="113"/>
      <c r="J20" s="113"/>
      <c r="K20" s="113"/>
      <c r="L20" s="113"/>
    </row>
    <row r="21" spans="2:12" ht="15" customHeight="1" x14ac:dyDescent="0.2">
      <c r="B21" s="110"/>
      <c r="C21" s="111"/>
      <c r="D21" s="110"/>
      <c r="E21" s="112"/>
      <c r="F21" s="111"/>
      <c r="G21" s="110"/>
      <c r="H21" s="112"/>
      <c r="I21" s="111"/>
      <c r="J21" s="111"/>
      <c r="K21" s="111"/>
      <c r="L21" s="111"/>
    </row>
    <row r="22" spans="2:12" ht="15" customHeight="1" x14ac:dyDescent="0.2">
      <c r="B22" s="107"/>
      <c r="C22" s="113"/>
      <c r="D22" s="107"/>
      <c r="E22" s="109"/>
      <c r="F22" s="113"/>
      <c r="G22" s="107"/>
      <c r="H22" s="109"/>
      <c r="I22" s="113"/>
      <c r="J22" s="113"/>
      <c r="K22" s="113"/>
      <c r="L22" s="113"/>
    </row>
    <row r="23" spans="2:12" ht="15" customHeight="1" x14ac:dyDescent="0.2">
      <c r="B23" s="110"/>
      <c r="C23" s="111"/>
      <c r="D23" s="110"/>
      <c r="E23" s="112"/>
      <c r="F23" s="111"/>
      <c r="G23" s="110"/>
      <c r="H23" s="112"/>
      <c r="I23" s="111"/>
      <c r="J23" s="111"/>
      <c r="K23" s="111"/>
      <c r="L23" s="111"/>
    </row>
    <row r="24" spans="2:12" ht="15" customHeight="1" x14ac:dyDescent="0.2">
      <c r="B24" s="107"/>
      <c r="C24" s="113"/>
      <c r="D24" s="107"/>
      <c r="E24" s="109"/>
      <c r="F24" s="113"/>
      <c r="G24" s="107"/>
      <c r="H24" s="109"/>
      <c r="I24" s="113"/>
      <c r="J24" s="113"/>
      <c r="K24" s="113"/>
      <c r="L24" s="113"/>
    </row>
    <row r="25" spans="2:12" ht="15" customHeight="1" x14ac:dyDescent="0.2">
      <c r="B25" s="110"/>
      <c r="C25" s="111"/>
      <c r="D25" s="110"/>
      <c r="E25" s="112"/>
      <c r="F25" s="111"/>
      <c r="G25" s="110"/>
      <c r="H25" s="112"/>
      <c r="I25" s="111"/>
      <c r="J25" s="111"/>
      <c r="K25" s="111"/>
      <c r="L25" s="111"/>
    </row>
    <row r="26" spans="2:12" ht="15" customHeight="1" x14ac:dyDescent="0.2">
      <c r="B26" s="107"/>
      <c r="C26" s="113"/>
      <c r="D26" s="107"/>
      <c r="E26" s="109"/>
      <c r="F26" s="113"/>
      <c r="G26" s="107"/>
      <c r="H26" s="109"/>
      <c r="I26" s="113"/>
      <c r="J26" s="113"/>
      <c r="K26" s="113"/>
      <c r="L26" s="113"/>
    </row>
    <row r="27" spans="2:12" ht="15" customHeight="1" x14ac:dyDescent="0.2">
      <c r="B27" s="110"/>
      <c r="C27" s="111"/>
      <c r="D27" s="110"/>
      <c r="E27" s="112"/>
      <c r="F27" s="111"/>
      <c r="G27" s="110"/>
      <c r="H27" s="112"/>
      <c r="I27" s="111"/>
      <c r="J27" s="111"/>
      <c r="K27" s="111"/>
      <c r="L27" s="111"/>
    </row>
    <row r="28" spans="2:12" ht="15" customHeight="1" x14ac:dyDescent="0.2">
      <c r="B28" s="107"/>
      <c r="C28" s="113"/>
      <c r="D28" s="107"/>
      <c r="E28" s="109"/>
      <c r="F28" s="113"/>
      <c r="G28" s="107"/>
      <c r="H28" s="109"/>
      <c r="I28" s="113"/>
      <c r="J28" s="113"/>
      <c r="K28" s="113"/>
      <c r="L28" s="113"/>
    </row>
    <row r="29" spans="2:12" ht="15" customHeight="1" x14ac:dyDescent="0.2">
      <c r="B29" s="110"/>
      <c r="C29" s="111"/>
      <c r="D29" s="110"/>
      <c r="E29" s="112"/>
      <c r="F29" s="111"/>
      <c r="G29" s="110"/>
      <c r="H29" s="112"/>
      <c r="I29" s="111"/>
      <c r="J29" s="111"/>
      <c r="K29" s="111"/>
      <c r="L29" s="111"/>
    </row>
    <row r="30" spans="2:12" ht="15" customHeight="1" x14ac:dyDescent="0.2">
      <c r="B30" s="107"/>
      <c r="C30" s="113"/>
      <c r="D30" s="107"/>
      <c r="E30" s="109"/>
      <c r="F30" s="113"/>
      <c r="G30" s="107"/>
      <c r="H30" s="109"/>
      <c r="I30" s="113"/>
      <c r="J30" s="113"/>
      <c r="K30" s="113"/>
      <c r="L30" s="113"/>
    </row>
    <row r="31" spans="2:12" ht="15" customHeight="1" x14ac:dyDescent="0.2">
      <c r="B31" s="110"/>
      <c r="C31" s="111"/>
      <c r="D31" s="110"/>
      <c r="E31" s="112"/>
      <c r="F31" s="111"/>
      <c r="G31" s="110"/>
      <c r="H31" s="112"/>
      <c r="I31" s="111"/>
      <c r="J31" s="111"/>
      <c r="K31" s="111"/>
      <c r="L31" s="111"/>
    </row>
    <row r="32" spans="2:12" ht="15" customHeight="1" x14ac:dyDescent="0.2">
      <c r="B32" s="107"/>
      <c r="C32" s="113"/>
      <c r="D32" s="107"/>
      <c r="E32" s="109"/>
      <c r="F32" s="113"/>
      <c r="G32" s="107"/>
      <c r="H32" s="109"/>
      <c r="I32" s="113"/>
      <c r="J32" s="113"/>
      <c r="K32" s="113"/>
      <c r="L32" s="113"/>
    </row>
    <row r="33" spans="2:13" ht="15" customHeight="1" x14ac:dyDescent="0.2">
      <c r="B33" s="110"/>
      <c r="C33" s="111"/>
      <c r="D33" s="110"/>
      <c r="E33" s="112"/>
      <c r="F33" s="111"/>
      <c r="G33" s="110"/>
      <c r="H33" s="112"/>
      <c r="I33" s="111"/>
      <c r="J33" s="111"/>
      <c r="K33" s="111"/>
      <c r="L33" s="111"/>
    </row>
    <row r="34" spans="2:13" ht="15" customHeight="1" x14ac:dyDescent="0.2">
      <c r="B34" s="107"/>
      <c r="C34" s="113"/>
      <c r="D34" s="107"/>
      <c r="E34" s="109"/>
      <c r="F34" s="113"/>
      <c r="G34" s="107"/>
      <c r="H34" s="109"/>
      <c r="I34" s="113"/>
      <c r="J34" s="113"/>
      <c r="K34" s="113"/>
      <c r="L34" s="113"/>
    </row>
    <row r="35" spans="2:13" ht="15" customHeight="1" x14ac:dyDescent="0.2">
      <c r="B35" s="110"/>
      <c r="C35" s="111"/>
      <c r="D35" s="110"/>
      <c r="E35" s="112"/>
      <c r="F35" s="111"/>
      <c r="G35" s="110"/>
      <c r="H35" s="112"/>
      <c r="I35" s="111"/>
      <c r="J35" s="111"/>
      <c r="K35" s="111"/>
      <c r="L35" s="111"/>
    </row>
    <row r="36" spans="2:13" ht="15" customHeight="1" x14ac:dyDescent="0.2">
      <c r="B36" s="114"/>
      <c r="C36" s="115"/>
      <c r="D36" s="114"/>
      <c r="E36" s="116"/>
      <c r="F36" s="115"/>
      <c r="G36" s="114"/>
      <c r="H36" s="116"/>
      <c r="I36" s="115"/>
      <c r="J36" s="115"/>
      <c r="K36" s="115"/>
      <c r="L36" s="115"/>
    </row>
    <row r="37" spans="2:13" ht="11.25" customHeight="1" x14ac:dyDescent="0.2">
      <c r="M37" s="263"/>
    </row>
    <row r="38" spans="2:13" ht="22.5" customHeight="1" x14ac:dyDescent="0.2"/>
  </sheetData>
  <sheetProtection algorithmName="SHA-512" hashValue="5vmCvuHUJ9Aj3vDWU5JaOH/4/W5RUg3BU9NunUtSp4KS647fJLUF40h2esQsiOSRh1sr2g61yiR9q4eA0Iqhcg==" saltValue="KYFROeNS7eZjyrQGuWxeQQ==" spinCount="100000" sheet="1" objects="1" scenarios="1"/>
  <mergeCells count="4">
    <mergeCell ref="B5:J5"/>
    <mergeCell ref="C6:E6"/>
    <mergeCell ref="F6:H6"/>
    <mergeCell ref="I6:L6"/>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98E67-D38D-49D7-8557-3206DE013AFD}">
  <sheetPr codeName="Sheet23">
    <pageSetUpPr fitToPage="1"/>
  </sheetPr>
  <dimension ref="A1:AX32"/>
  <sheetViews>
    <sheetView zoomScaleNormal="100" workbookViewId="0"/>
  </sheetViews>
  <sheetFormatPr defaultColWidth="0" defaultRowHeight="11.25" zeroHeight="1" x14ac:dyDescent="0.2"/>
  <cols>
    <col min="1" max="1" width="2.5" style="84" customWidth="1"/>
    <col min="2" max="2" width="57.25" style="84" customWidth="1"/>
    <col min="3" max="7" width="16.875" style="84" customWidth="1"/>
    <col min="8" max="8" width="4.625" style="84" customWidth="1"/>
    <col min="9" max="14" width="0" style="84" hidden="1" customWidth="1"/>
    <col min="15" max="15" width="9.875" style="84" hidden="1" customWidth="1"/>
    <col min="16" max="16" width="17.875" style="84" hidden="1" customWidth="1"/>
    <col min="17" max="17" width="2.625" style="84" hidden="1" customWidth="1"/>
    <col min="18" max="18" width="37.625" style="84" hidden="1" customWidth="1"/>
    <col min="19" max="19" width="9.875" style="84" hidden="1" customWidth="1"/>
    <col min="20" max="20" width="17.875" style="84" hidden="1" customWidth="1"/>
    <col min="21" max="21" width="2.625" style="84" hidden="1" customWidth="1"/>
    <col min="22" max="22" width="28.875" style="84" hidden="1" customWidth="1"/>
    <col min="23" max="23" width="10.125" style="84" hidden="1" customWidth="1"/>
    <col min="24" max="24" width="19.375" style="84" hidden="1" customWidth="1"/>
    <col min="25" max="25" width="11.875" style="84" hidden="1" customWidth="1"/>
    <col min="26" max="26" width="2.5" style="84" hidden="1" customWidth="1"/>
    <col min="27" max="27" width="19.125" style="84" hidden="1" customWidth="1"/>
    <col min="28" max="28" width="9.875" style="84" hidden="1" customWidth="1"/>
    <col min="29" max="29" width="17.875" style="84" hidden="1" customWidth="1"/>
    <col min="30" max="30" width="2.625" style="84" hidden="1" customWidth="1"/>
    <col min="31" max="31" width="37.625" style="84" hidden="1" customWidth="1"/>
    <col min="32" max="32" width="9.875" style="84" hidden="1" customWidth="1"/>
    <col min="33" max="33" width="17.875" style="84" hidden="1" customWidth="1"/>
    <col min="34" max="34" width="2.625" style="84" hidden="1" customWidth="1"/>
    <col min="35" max="50" width="37.625" style="84" hidden="1" customWidth="1"/>
    <col min="51" max="16384" width="10.125" style="84" hidden="1"/>
  </cols>
  <sheetData>
    <row r="1" spans="1:8" s="1" customFormat="1" ht="15.75" customHeight="1" x14ac:dyDescent="0.2">
      <c r="A1" s="280" t="str">
        <f>LUPKOD&amp;" "&amp;FONDNAMN</f>
        <v xml:space="preserve">LUP 2026-4 </v>
      </c>
    </row>
    <row r="2" spans="1:8" ht="7.5" customHeight="1" x14ac:dyDescent="0.2">
      <c r="A2" s="1"/>
      <c r="B2" s="1"/>
      <c r="C2" s="1"/>
      <c r="D2" s="1"/>
      <c r="E2" s="1"/>
      <c r="F2" s="1"/>
      <c r="G2" s="35"/>
      <c r="H2" s="28"/>
    </row>
    <row r="3" spans="1:8" ht="39" customHeight="1" x14ac:dyDescent="0.2">
      <c r="A3" s="1"/>
      <c r="B3" s="1"/>
      <c r="C3" s="1"/>
      <c r="D3" s="1"/>
      <c r="E3" s="1"/>
      <c r="F3" s="1"/>
      <c r="G3" s="35"/>
      <c r="H3" s="28"/>
    </row>
    <row r="4" spans="1:8" ht="30" customHeight="1" x14ac:dyDescent="0.2">
      <c r="A4" s="1"/>
      <c r="B4" s="246" t="s">
        <v>154</v>
      </c>
      <c r="C4" s="1"/>
      <c r="D4" s="1"/>
      <c r="E4" s="1"/>
      <c r="F4" s="1"/>
      <c r="G4" s="35"/>
      <c r="H4" s="28"/>
    </row>
    <row r="5" spans="1:8" ht="45" customHeight="1" x14ac:dyDescent="0.2">
      <c r="A5" s="1"/>
      <c r="B5" s="400" t="s">
        <v>177</v>
      </c>
      <c r="C5" s="401"/>
      <c r="D5" s="401"/>
      <c r="E5" s="401"/>
      <c r="F5" s="401"/>
      <c r="G5" s="400"/>
      <c r="H5" s="1"/>
    </row>
    <row r="6" spans="1:8" ht="56.25" customHeight="1" x14ac:dyDescent="0.2">
      <c r="A6" s="1"/>
      <c r="B6" s="124"/>
      <c r="C6" s="125" t="s">
        <v>95</v>
      </c>
      <c r="D6" s="125" t="s">
        <v>23</v>
      </c>
      <c r="E6" s="125" t="s">
        <v>24</v>
      </c>
      <c r="F6" s="125" t="s">
        <v>25</v>
      </c>
      <c r="G6" s="390" t="s">
        <v>26</v>
      </c>
      <c r="H6" s="1"/>
    </row>
    <row r="7" spans="1:8" s="284" customFormat="1" ht="22.5" customHeight="1" x14ac:dyDescent="0.2">
      <c r="A7" s="281"/>
      <c r="B7" s="249" t="str">
        <f>"Antal Konton per "&amp;DataDateStr</f>
        <v>Antal Konton per 30 September 2026</v>
      </c>
      <c r="C7" s="62"/>
      <c r="D7" s="62"/>
      <c r="E7" s="62"/>
      <c r="F7" s="62"/>
      <c r="G7" s="63">
        <f>SUM(C7:F7)</f>
        <v>0</v>
      </c>
      <c r="H7" s="1"/>
    </row>
    <row r="8" spans="1:8" s="284" customFormat="1" ht="22.5" customHeight="1" x14ac:dyDescent="0.2">
      <c r="A8" s="281"/>
      <c r="B8" s="250" t="str">
        <f>"Förvaltat kapital (m"&amp;Ccy&amp;") per "&amp;DataDateStr</f>
        <v>Förvaltat kapital (mUSD) per 30 September 2026</v>
      </c>
      <c r="C8" s="64"/>
      <c r="D8" s="64"/>
      <c r="E8" s="64"/>
      <c r="F8" s="64"/>
      <c r="G8" s="65">
        <f>SUM(C8:F8)</f>
        <v>0</v>
      </c>
      <c r="H8" s="1"/>
    </row>
    <row r="9" spans="1:8" s="284" customFormat="1" ht="22.5" customHeight="1" x14ac:dyDescent="0.2">
      <c r="A9" s="281"/>
      <c r="B9" s="251" t="str">
        <f>"Andel av totalt antal Konton per "&amp;DataDateStr&amp;" (%)"</f>
        <v>Andel av totalt antal Konton per 30 September 2026 (%)</v>
      </c>
      <c r="C9" s="66" t="e">
        <f>+C7/($G$7)</f>
        <v>#DIV/0!</v>
      </c>
      <c r="D9" s="66" t="e">
        <f>+D7/($G$7)</f>
        <v>#DIV/0!</v>
      </c>
      <c r="E9" s="66" t="e">
        <f>+E7/($G$7)</f>
        <v>#DIV/0!</v>
      </c>
      <c r="F9" s="66" t="e">
        <f>+F7/($G$7)</f>
        <v>#DIV/0!</v>
      </c>
      <c r="G9" s="67" t="e">
        <f>+G7/($G$7)</f>
        <v>#DIV/0!</v>
      </c>
      <c r="H9" s="1"/>
    </row>
    <row r="10" spans="1:8" s="284" customFormat="1" ht="22.5" customHeight="1" x14ac:dyDescent="0.2">
      <c r="A10" s="281"/>
      <c r="B10" s="252" t="str">
        <f>"Andel av totalt förvaltat kapital per "&amp;DataDateStr&amp;" (%)"</f>
        <v>Andel av totalt förvaltat kapital per 30 September 2026 (%)</v>
      </c>
      <c r="C10" s="68" t="e">
        <f>+C8/($G$8)</f>
        <v>#DIV/0!</v>
      </c>
      <c r="D10" s="68" t="e">
        <f>+D8/($G$8)</f>
        <v>#DIV/0!</v>
      </c>
      <c r="E10" s="68" t="e">
        <f>+E8/($G$8)</f>
        <v>#DIV/0!</v>
      </c>
      <c r="F10" s="68" t="e">
        <f>+F8/($G$8)</f>
        <v>#DIV/0!</v>
      </c>
      <c r="G10" s="69" t="e">
        <f>+G8/($G$8)</f>
        <v>#DIV/0!</v>
      </c>
      <c r="H10" s="1"/>
    </row>
    <row r="11" spans="1:8" s="284" customFormat="1" ht="22.5" customHeight="1" x14ac:dyDescent="0.2">
      <c r="A11" s="281"/>
      <c r="B11" s="253" t="str">
        <f>"Antal nya Konton de senaste 12 månaderna per "&amp;DataDateStr</f>
        <v>Antal nya Konton de senaste 12 månaderna per 30 September 2026</v>
      </c>
      <c r="C11" s="70"/>
      <c r="D11" s="70"/>
      <c r="E11" s="70"/>
      <c r="F11" s="70"/>
      <c r="G11" s="71">
        <f t="shared" ref="G11:G18" si="0">SUM(C11:F11)</f>
        <v>0</v>
      </c>
      <c r="H11" s="1"/>
    </row>
    <row r="12" spans="1:8" s="284" customFormat="1" ht="33.75" customHeight="1" x14ac:dyDescent="0.2">
      <c r="A12" s="281"/>
      <c r="B12" s="250" t="str">
        <f>"Inflöden förvaltat kapital de senaste 12 månaderna per "&amp;DataDateStr&amp;" (m"&amp;Ccy&amp;")"</f>
        <v>Inflöden förvaltat kapital de senaste 12 månaderna per 30 September 2026 (mUSD)</v>
      </c>
      <c r="C12" s="64"/>
      <c r="D12" s="64"/>
      <c r="E12" s="64"/>
      <c r="F12" s="64"/>
      <c r="G12" s="65">
        <f t="shared" si="0"/>
        <v>0</v>
      </c>
      <c r="H12" s="1"/>
    </row>
    <row r="13" spans="1:8" s="284" customFormat="1" ht="22.5" customHeight="1" x14ac:dyDescent="0.2">
      <c r="A13" s="281"/>
      <c r="B13" s="253" t="str">
        <f>"Antal avslutade Konton de senaste 12 månaderna per "&amp;DataDateStr</f>
        <v>Antal avslutade Konton de senaste 12 månaderna per 30 September 2026</v>
      </c>
      <c r="C13" s="70"/>
      <c r="D13" s="70"/>
      <c r="E13" s="70"/>
      <c r="F13" s="70"/>
      <c r="G13" s="71">
        <f t="shared" si="0"/>
        <v>0</v>
      </c>
      <c r="H13" s="1"/>
    </row>
    <row r="14" spans="1:8" s="284" customFormat="1" ht="33.75" customHeight="1" x14ac:dyDescent="0.2">
      <c r="A14" s="281"/>
      <c r="B14" s="250" t="str">
        <f>"Utflöden förvaltat kapital de senaste 12 månaderna per "&amp;DataDateStr&amp;" (m"&amp;Ccy&amp;")"</f>
        <v>Utflöden förvaltat kapital de senaste 12 månaderna per 30 September 2026 (mUSD)</v>
      </c>
      <c r="C14" s="64"/>
      <c r="D14" s="64"/>
      <c r="E14" s="64"/>
      <c r="F14" s="64"/>
      <c r="G14" s="65">
        <f t="shared" si="0"/>
        <v>0</v>
      </c>
      <c r="H14" s="1"/>
    </row>
    <row r="15" spans="1:8" s="284" customFormat="1" ht="22.5" customHeight="1" x14ac:dyDescent="0.2">
      <c r="A15" s="281"/>
      <c r="B15" s="253" t="str">
        <f>"Antal nya Konton de senaste 36 månaderna per "&amp;DataDateStr</f>
        <v>Antal nya Konton de senaste 36 månaderna per 30 September 2026</v>
      </c>
      <c r="C15" s="70"/>
      <c r="D15" s="70"/>
      <c r="E15" s="70"/>
      <c r="F15" s="70"/>
      <c r="G15" s="71">
        <f t="shared" si="0"/>
        <v>0</v>
      </c>
      <c r="H15" s="1"/>
    </row>
    <row r="16" spans="1:8" s="284" customFormat="1" ht="33.75" customHeight="1" x14ac:dyDescent="0.2">
      <c r="A16" s="281"/>
      <c r="B16" s="250" t="str">
        <f>"Inflöden förvaltat kapital de senaste 36 månaderna per "&amp;DataDateStr&amp;" (m"&amp;Ccy&amp;")"</f>
        <v>Inflöden förvaltat kapital de senaste 36 månaderna per 30 September 2026 (mUSD)</v>
      </c>
      <c r="C16" s="64"/>
      <c r="D16" s="64"/>
      <c r="E16" s="64"/>
      <c r="F16" s="64"/>
      <c r="G16" s="65">
        <f t="shared" si="0"/>
        <v>0</v>
      </c>
      <c r="H16" s="1"/>
    </row>
    <row r="17" spans="1:8" s="284" customFormat="1" ht="22.5" customHeight="1" x14ac:dyDescent="0.2">
      <c r="A17" s="281"/>
      <c r="B17" s="253" t="str">
        <f>"Antal avslutade Konton de senaste 36 månaderna per "&amp;DataDateStr</f>
        <v>Antal avslutade Konton de senaste 36 månaderna per 30 September 2026</v>
      </c>
      <c r="C17" s="70"/>
      <c r="D17" s="70"/>
      <c r="E17" s="70"/>
      <c r="F17" s="70"/>
      <c r="G17" s="71">
        <f t="shared" si="0"/>
        <v>0</v>
      </c>
      <c r="H17" s="1"/>
    </row>
    <row r="18" spans="1:8" s="284" customFormat="1" ht="33.75" customHeight="1" x14ac:dyDescent="0.2">
      <c r="A18" s="281"/>
      <c r="B18" s="250" t="str">
        <f>"Utflöden förvaltat kapital de senaste 36 månaderna per "&amp;DataDateStr&amp;" (m"&amp;Ccy&amp;")"</f>
        <v>Utflöden förvaltat kapital de senaste 36 månaderna per 30 September 2026 (mUSD)</v>
      </c>
      <c r="C18" s="64"/>
      <c r="D18" s="64"/>
      <c r="E18" s="64"/>
      <c r="F18" s="64"/>
      <c r="G18" s="65">
        <f t="shared" si="0"/>
        <v>0</v>
      </c>
      <c r="H18" s="1"/>
    </row>
    <row r="19" spans="1:8" s="284" customFormat="1" ht="33.75" customHeight="1" x14ac:dyDescent="0.2">
      <c r="A19" s="281"/>
      <c r="B19" s="251" t="str">
        <f>"Nettoförändring antal Konton de senaste 12 månaderna i relation till antal Konton per "&amp;DataDateStr&amp;" (%)"</f>
        <v>Nettoförändring antal Konton de senaste 12 månaderna i relation till antal Konton per 30 September 2026 (%)</v>
      </c>
      <c r="C19" s="66" t="e">
        <f t="shared" ref="C19:F20" si="1">(C11-C13)/(C7-C11+C13)</f>
        <v>#DIV/0!</v>
      </c>
      <c r="D19" s="66" t="e">
        <f t="shared" si="1"/>
        <v>#DIV/0!</v>
      </c>
      <c r="E19" s="66" t="e">
        <f t="shared" si="1"/>
        <v>#DIV/0!</v>
      </c>
      <c r="F19" s="66" t="e">
        <f t="shared" si="1"/>
        <v>#DIV/0!</v>
      </c>
      <c r="G19" s="67" t="e">
        <f>(G11-G13)/(G7-G11+G13)</f>
        <v>#DIV/0!</v>
      </c>
      <c r="H19" s="1"/>
    </row>
    <row r="20" spans="1:8" s="284" customFormat="1" ht="33.75" customHeight="1" x14ac:dyDescent="0.2">
      <c r="A20" s="281"/>
      <c r="B20" s="252" t="str">
        <f>"Nettoflöde förvaltat kapital de senaste 12 månaderna i relation till förvaltat kapital "&amp;DataDateStr&amp;" (%)"</f>
        <v>Nettoflöde förvaltat kapital de senaste 12 månaderna i relation till förvaltat kapital 30 September 2026 (%)</v>
      </c>
      <c r="C20" s="68" t="e">
        <f t="shared" si="1"/>
        <v>#DIV/0!</v>
      </c>
      <c r="D20" s="68" t="e">
        <f t="shared" si="1"/>
        <v>#DIV/0!</v>
      </c>
      <c r="E20" s="68" t="e">
        <f t="shared" si="1"/>
        <v>#DIV/0!</v>
      </c>
      <c r="F20" s="68" t="e">
        <f t="shared" si="1"/>
        <v>#DIV/0!</v>
      </c>
      <c r="G20" s="69" t="e">
        <f>(G12-G14)/(G8-G12+G14)</f>
        <v>#DIV/0!</v>
      </c>
      <c r="H20" s="1"/>
    </row>
    <row r="21" spans="1:8" s="284" customFormat="1" ht="33.75" customHeight="1" x14ac:dyDescent="0.2">
      <c r="A21" s="281"/>
      <c r="B21" s="251" t="str">
        <f>"Nettoförändring antal konton de senaste 36 månaderna i relation till antal konton per "&amp;DataDateStr&amp;" (%)"</f>
        <v>Nettoförändring antal konton de senaste 36 månaderna i relation till antal konton per 30 September 2026 (%)</v>
      </c>
      <c r="C21" s="66" t="e">
        <f t="shared" ref="C21:G22" si="2">(C15-C17)/(C7-C15+C17)</f>
        <v>#DIV/0!</v>
      </c>
      <c r="D21" s="66" t="e">
        <f t="shared" si="2"/>
        <v>#DIV/0!</v>
      </c>
      <c r="E21" s="66" t="e">
        <f t="shared" si="2"/>
        <v>#DIV/0!</v>
      </c>
      <c r="F21" s="66" t="e">
        <f t="shared" si="2"/>
        <v>#DIV/0!</v>
      </c>
      <c r="G21" s="67" t="e">
        <f t="shared" si="2"/>
        <v>#DIV/0!</v>
      </c>
      <c r="H21" s="1"/>
    </row>
    <row r="22" spans="1:8" s="284" customFormat="1" ht="33.75" customHeight="1" x14ac:dyDescent="0.2">
      <c r="A22" s="281"/>
      <c r="B22" s="254" t="str">
        <f>"Nettoflöde förvaltat kapital de senaste 36 månaderna i relation till förvaltat kapital "&amp;DataDateStr&amp;" (%)"</f>
        <v>Nettoflöde förvaltat kapital de senaste 36 månaderna i relation till förvaltat kapital 30 September 2026 (%)</v>
      </c>
      <c r="C22" s="72" t="e">
        <f t="shared" si="2"/>
        <v>#DIV/0!</v>
      </c>
      <c r="D22" s="72" t="e">
        <f t="shared" si="2"/>
        <v>#DIV/0!</v>
      </c>
      <c r="E22" s="72" t="e">
        <f t="shared" si="2"/>
        <v>#DIV/0!</v>
      </c>
      <c r="F22" s="72" t="e">
        <f t="shared" si="2"/>
        <v>#DIV/0!</v>
      </c>
      <c r="G22" s="73" t="e">
        <f t="shared" si="2"/>
        <v>#DIV/0!</v>
      </c>
      <c r="H22" s="1"/>
    </row>
    <row r="23" spans="1:8" s="1" customFormat="1" x14ac:dyDescent="0.2">
      <c r="B23" s="304"/>
      <c r="C23" s="304"/>
      <c r="D23" s="309"/>
      <c r="E23" s="309"/>
      <c r="F23" s="309"/>
      <c r="G23" s="309"/>
    </row>
    <row r="24" spans="1:8" s="281" customFormat="1" ht="22.5" customHeight="1" x14ac:dyDescent="0.2">
      <c r="B24" s="305"/>
      <c r="C24" s="1"/>
      <c r="D24" s="1"/>
      <c r="E24" s="1"/>
      <c r="F24" s="1"/>
      <c r="G24" s="1"/>
      <c r="H24" s="1"/>
    </row>
    <row r="25" spans="1:8" s="284" customFormat="1" hidden="1" x14ac:dyDescent="0.2">
      <c r="B25" s="84"/>
      <c r="C25" s="84"/>
      <c r="D25" s="84"/>
      <c r="E25" s="84"/>
      <c r="F25" s="84"/>
      <c r="G25" s="84"/>
      <c r="H25" s="84"/>
    </row>
    <row r="26" spans="1:8" s="284" customFormat="1" hidden="1" x14ac:dyDescent="0.2">
      <c r="B26" s="84"/>
      <c r="C26" s="84"/>
      <c r="D26" s="84"/>
      <c r="E26" s="84"/>
      <c r="F26" s="84"/>
      <c r="G26" s="84"/>
      <c r="H26" s="84"/>
    </row>
    <row r="27" spans="1:8" s="284" customFormat="1" hidden="1" x14ac:dyDescent="0.2">
      <c r="B27" s="84"/>
      <c r="C27" s="84"/>
      <c r="D27" s="84"/>
      <c r="E27" s="84"/>
      <c r="F27" s="84"/>
      <c r="G27" s="84"/>
      <c r="H27" s="84"/>
    </row>
    <row r="28" spans="1:8" s="284" customFormat="1" hidden="1" x14ac:dyDescent="0.2">
      <c r="B28" s="84"/>
      <c r="C28" s="84"/>
      <c r="D28" s="84"/>
      <c r="E28" s="84"/>
      <c r="F28" s="84"/>
      <c r="G28" s="84"/>
      <c r="H28" s="84"/>
    </row>
    <row r="29" spans="1:8" s="284" customFormat="1" hidden="1" x14ac:dyDescent="0.2">
      <c r="B29" s="84"/>
      <c r="C29" s="84"/>
      <c r="D29" s="84"/>
      <c r="E29" s="84"/>
      <c r="F29" s="84"/>
      <c r="G29" s="84"/>
      <c r="H29" s="84"/>
    </row>
    <row r="30" spans="1:8" s="284" customFormat="1" hidden="1" x14ac:dyDescent="0.2">
      <c r="B30" s="84"/>
      <c r="C30" s="84"/>
      <c r="D30" s="84"/>
      <c r="E30" s="84"/>
      <c r="F30" s="84"/>
      <c r="G30" s="84"/>
    </row>
    <row r="31" spans="1:8" s="284" customFormat="1" hidden="1" x14ac:dyDescent="0.2">
      <c r="B31" s="84"/>
      <c r="C31" s="84"/>
      <c r="D31" s="84"/>
      <c r="E31" s="84"/>
      <c r="F31" s="84"/>
      <c r="G31" s="84"/>
    </row>
    <row r="32" spans="1:8" hidden="1" x14ac:dyDescent="0.2">
      <c r="H32" s="284"/>
    </row>
  </sheetData>
  <sheetProtection algorithmName="SHA-512" hashValue="C5SiEE/p3h7dQ84XjA4vgmlyk+Mf8m0sv1XdsRnGE7qTHi8fF6ewn+zPOuNzXjJJ4dwWoTyIofPA3NF4m7Zs7w==" saltValue="sYOk8MbmIO7JWCr6BATuhg==" spinCount="100000" sheet="1" objects="1" scenarios="1"/>
  <mergeCells count="1">
    <mergeCell ref="B5:G5"/>
  </mergeCells>
  <conditionalFormatting sqref="C7:F7">
    <cfRule type="expression" dxfId="93" priority="23" stopIfTrue="1">
      <formula>C7=""</formula>
    </cfRule>
  </conditionalFormatting>
  <conditionalFormatting sqref="C8:F8">
    <cfRule type="expression" dxfId="92" priority="28" stopIfTrue="1">
      <formula>C8=""</formula>
    </cfRule>
  </conditionalFormatting>
  <conditionalFormatting sqref="C11:F11">
    <cfRule type="expression" dxfId="91" priority="30" stopIfTrue="1">
      <formula>C11=""</formula>
    </cfRule>
  </conditionalFormatting>
  <conditionalFormatting sqref="C12:F12">
    <cfRule type="expression" dxfId="90" priority="32" stopIfTrue="1">
      <formula>C12=""</formula>
    </cfRule>
  </conditionalFormatting>
  <conditionalFormatting sqref="C13:F13">
    <cfRule type="expression" dxfId="89" priority="20" stopIfTrue="1">
      <formula>C13=""</formula>
    </cfRule>
  </conditionalFormatting>
  <conditionalFormatting sqref="C14:F14">
    <cfRule type="expression" dxfId="88" priority="22" stopIfTrue="1">
      <formula>C14=""</formula>
    </cfRule>
  </conditionalFormatting>
  <conditionalFormatting sqref="C15:F15">
    <cfRule type="expression" dxfId="87" priority="3" stopIfTrue="1">
      <formula>C15=""</formula>
    </cfRule>
  </conditionalFormatting>
  <conditionalFormatting sqref="C16:F16">
    <cfRule type="expression" dxfId="86" priority="4" stopIfTrue="1">
      <formula>C16=""</formula>
    </cfRule>
  </conditionalFormatting>
  <conditionalFormatting sqref="C17:F17">
    <cfRule type="expression" dxfId="85" priority="1" stopIfTrue="1">
      <formula>C17=""</formula>
    </cfRule>
  </conditionalFormatting>
  <conditionalFormatting sqref="C18:F18">
    <cfRule type="expression" dxfId="84" priority="2" stopIfTrue="1">
      <formula>C18=""</formula>
    </cfRule>
  </conditionalFormatting>
  <dataValidations count="4">
    <dataValidation operator="greaterThanOrEqual" allowBlank="1" showErrorMessage="1" errorTitle="Fehler" error="Bitte wählen Sie ein gültiges Format." prompt="Value in million CHF" sqref="G7:G18 C9:F10" xr:uid="{64228077-FF84-4239-84F0-3FE5DACD4290}"/>
    <dataValidation type="decimal" operator="greaterThanOrEqual" allowBlank="1" showErrorMessage="1" prompt="Value in million CHF" sqref="C11:F18 C8:F8" xr:uid="{E9EC57DE-9D2D-4DBB-B497-178D1191FE84}">
      <formula1>0</formula1>
    </dataValidation>
    <dataValidation allowBlank="1" showInputMessage="1" sqref="C19:G22" xr:uid="{BBD505E9-4CD1-4B25-9A51-3514EDC5A75A}"/>
    <dataValidation type="whole" operator="greaterThanOrEqual" allowBlank="1" showErrorMessage="1" prompt="Value in million CHF" sqref="C7:F7" xr:uid="{7DD649DD-1BEA-4585-A30E-F9A61CD4ACB4}">
      <formula1>0</formula1>
    </dataValidation>
  </dataValidations>
  <pageMargins left="0.7" right="0.7" top="0.78740157499999996" bottom="0.78740157499999996" header="0.3" footer="0.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62D0D-BAA9-4058-B90F-7B342B98D3F3}">
  <sheetPr codeName="Sheet24">
    <pageSetUpPr fitToPage="1"/>
  </sheetPr>
  <dimension ref="A1:BC20"/>
  <sheetViews>
    <sheetView zoomScaleNormal="100" workbookViewId="0"/>
  </sheetViews>
  <sheetFormatPr defaultColWidth="0" defaultRowHeight="11.25" zeroHeight="1" x14ac:dyDescent="0.2"/>
  <cols>
    <col min="1" max="1" width="2.5" style="84" customWidth="1"/>
    <col min="2" max="2" width="34.375" style="84" customWidth="1"/>
    <col min="3" max="7" width="13.125" style="84" customWidth="1"/>
    <col min="8" max="8" width="20" style="84" customWidth="1"/>
    <col min="9" max="9" width="4.625" style="84" customWidth="1"/>
    <col min="10" max="15" width="0" style="84" hidden="1" customWidth="1"/>
    <col min="16" max="16" width="9.875" style="84" hidden="1" customWidth="1"/>
    <col min="17" max="17" width="17.875" style="84" hidden="1" customWidth="1"/>
    <col min="18" max="18" width="2.625" style="84" hidden="1" customWidth="1"/>
    <col min="19" max="19" width="37.625" style="84" hidden="1" customWidth="1"/>
    <col min="20" max="20" width="9.875" style="84" hidden="1" customWidth="1"/>
    <col min="21" max="21" width="17.875" style="84" hidden="1" customWidth="1"/>
    <col min="22" max="22" width="2.625" style="84" hidden="1" customWidth="1"/>
    <col min="23" max="23" width="28.875" style="84" hidden="1" customWidth="1"/>
    <col min="24" max="24" width="10.125" style="84" hidden="1" customWidth="1"/>
    <col min="25" max="25" width="19.375" style="84" hidden="1" customWidth="1"/>
    <col min="26" max="26" width="11.875" style="84" hidden="1" customWidth="1"/>
    <col min="27" max="27" width="2.5" style="84" hidden="1" customWidth="1"/>
    <col min="28" max="28" width="19.125" style="84" hidden="1" customWidth="1"/>
    <col min="29" max="29" width="9.875" style="84" hidden="1" customWidth="1"/>
    <col min="30" max="30" width="17.875" style="84" hidden="1" customWidth="1"/>
    <col min="31" max="31" width="2.625" style="84" hidden="1" customWidth="1"/>
    <col min="32" max="32" width="37.625" style="84" hidden="1" customWidth="1"/>
    <col min="33" max="33" width="9.875" style="84" hidden="1" customWidth="1"/>
    <col min="34" max="34" width="17.875" style="84" hidden="1" customWidth="1"/>
    <col min="35" max="35" width="2.625" style="84" hidden="1" customWidth="1"/>
    <col min="36" max="55" width="37.625" style="84" hidden="1" customWidth="1"/>
    <col min="56" max="16384" width="10.125" style="84" hidden="1"/>
  </cols>
  <sheetData>
    <row r="1" spans="1:9" s="1" customFormat="1" ht="15.75" customHeight="1" x14ac:dyDescent="0.2">
      <c r="A1" s="280" t="str">
        <f>LUPKOD&amp;" "&amp;FONDNAMN</f>
        <v xml:space="preserve">LUP 2026-4 </v>
      </c>
    </row>
    <row r="2" spans="1:9" ht="7.5" customHeight="1" x14ac:dyDescent="0.2">
      <c r="A2" s="1"/>
      <c r="B2" s="1"/>
      <c r="C2" s="1"/>
      <c r="D2" s="1"/>
      <c r="E2" s="1"/>
      <c r="F2" s="1"/>
      <c r="G2" s="1"/>
      <c r="H2" s="35"/>
      <c r="I2" s="28"/>
    </row>
    <row r="3" spans="1:9" ht="39" customHeight="1" x14ac:dyDescent="0.25">
      <c r="A3" s="1"/>
      <c r="B3" s="1"/>
      <c r="C3" s="1"/>
      <c r="D3" s="1"/>
      <c r="E3" s="1"/>
      <c r="F3" s="307"/>
      <c r="G3" s="1"/>
      <c r="H3" s="35"/>
      <c r="I3" s="28"/>
    </row>
    <row r="4" spans="1:9" ht="30" customHeight="1" x14ac:dyDescent="0.2">
      <c r="A4" s="1"/>
      <c r="B4" s="246" t="s">
        <v>155</v>
      </c>
      <c r="C4" s="1"/>
      <c r="D4" s="1"/>
      <c r="E4" s="1"/>
      <c r="F4" s="1"/>
      <c r="G4" s="1"/>
      <c r="H4" s="35"/>
      <c r="I4" s="28"/>
    </row>
    <row r="5" spans="1:9" ht="45" customHeight="1" x14ac:dyDescent="0.2">
      <c r="A5" s="1"/>
      <c r="B5" s="399" t="str">
        <f>"Vänligen fyll i samtliga gula fält. Om Fondförvaltaren varit verksam mindre än fem år per "&amp;DataDateStr&amp;", ange informationen för den period som Fondförvaltaren varit verksam. Fyll i samtliga fält. Se Upphandlingsinstruktionerna för definitioner av Konton och Företagsgrupp."</f>
        <v>Vänligen fyll i samtliga gula fält. Om Fondförvaltaren varit verksam mindre än fem år per 30 September 2026, ange informationen för den period som Fondförvaltaren varit verksam. Fyll i samtliga fält. Se Upphandlingsinstruktionerna för definitioner av Konton och Företagsgrupp.</v>
      </c>
      <c r="C5" s="399"/>
      <c r="D5" s="399"/>
      <c r="E5" s="399"/>
      <c r="F5" s="399"/>
      <c r="G5" s="399"/>
      <c r="H5" s="399"/>
      <c r="I5" s="1"/>
    </row>
    <row r="6" spans="1:9" ht="33.75" customHeight="1" x14ac:dyDescent="0.2">
      <c r="A6" s="1"/>
      <c r="B6" s="36"/>
      <c r="C6" s="126">
        <f>DATE(YEAR(D6)-1,MONTH(D6),DAY(D6))</f>
        <v>44834</v>
      </c>
      <c r="D6" s="126">
        <f t="shared" ref="D6:E6" si="0">DATE(YEAR(E6)-1,MONTH(E6),DAY(E6))</f>
        <v>45199</v>
      </c>
      <c r="E6" s="126">
        <f t="shared" si="0"/>
        <v>45565</v>
      </c>
      <c r="F6" s="126">
        <f>DATE(YEAR(G6)-1,MONTH(G6),DAY(G6))</f>
        <v>45930</v>
      </c>
      <c r="G6" s="126">
        <f>DataDate</f>
        <v>46295</v>
      </c>
      <c r="H6" s="244" t="str">
        <f>"Förändring "&amp;TEXT(C6,"e-MM-dd")&amp;" till "&amp;TEXT(G6,"e-MM-dd")&amp;" (%)"</f>
        <v>Förändring 2022-09-30 till 2026-09-30 (%)</v>
      </c>
      <c r="I6" s="1"/>
    </row>
    <row r="7" spans="1:9" s="284" customFormat="1" ht="22.5" customHeight="1" x14ac:dyDescent="0.2">
      <c r="A7" s="281"/>
      <c r="B7" s="258" t="str">
        <f>"Totalt förvaltat kapital (m"&amp;Ccy&amp;")"</f>
        <v>Totalt förvaltat kapital (mUSD)</v>
      </c>
      <c r="C7" s="127"/>
      <c r="D7" s="128"/>
      <c r="E7" s="129"/>
      <c r="F7" s="129"/>
      <c r="G7" s="129"/>
      <c r="H7" s="130" t="str">
        <f>IF(OR(ISBLANK(C7),ISBLANK(G7)),"N/A",IF(C7&lt;0,-(G7/C7-1),G7/C7-1))</f>
        <v>N/A</v>
      </c>
      <c r="I7" s="1"/>
    </row>
    <row r="8" spans="1:9" s="284" customFormat="1" ht="22.5" customHeight="1" x14ac:dyDescent="0.2">
      <c r="A8" s="281"/>
      <c r="B8" s="259" t="s">
        <v>17</v>
      </c>
      <c r="C8" s="131"/>
      <c r="D8" s="131"/>
      <c r="E8" s="132"/>
      <c r="F8" s="132"/>
      <c r="G8" s="132"/>
      <c r="H8" s="133" t="str">
        <f>IF(OR(ISBLANK(C8),ISBLANK(G8)),"N/A",IF(C8&lt;0,-(G8/C8-1),G8/C8-1))</f>
        <v>N/A</v>
      </c>
      <c r="I8" s="1"/>
    </row>
    <row r="9" spans="1:9" s="284" customFormat="1" ht="45" customHeight="1" x14ac:dyDescent="0.2">
      <c r="A9" s="281"/>
      <c r="B9" s="260" t="str">
        <f>"Andel av ovan uppgivet förvaltat kapital från företag inom Fondförvaltarens Företagsgrupp (%)"</f>
        <v>Andel av ovan uppgivet förvaltat kapital från företag inom Fondförvaltarens Företagsgrupp (%)</v>
      </c>
      <c r="C9" s="374"/>
      <c r="D9" s="374"/>
      <c r="E9" s="373"/>
      <c r="F9" s="373"/>
      <c r="G9" s="373"/>
      <c r="H9" s="394"/>
      <c r="I9" s="1"/>
    </row>
    <row r="10" spans="1:9" s="284" customFormat="1" ht="45" customHeight="1" x14ac:dyDescent="0.2">
      <c r="A10" s="281"/>
      <c r="B10" s="337" t="s">
        <v>143</v>
      </c>
      <c r="C10" s="370"/>
      <c r="D10" s="370"/>
      <c r="E10" s="371"/>
      <c r="F10" s="371"/>
      <c r="G10" s="371"/>
      <c r="H10" s="395"/>
      <c r="I10" s="1"/>
    </row>
    <row r="11" spans="1:9" s="1" customFormat="1" ht="11.25" customHeight="1" x14ac:dyDescent="0.2">
      <c r="B11" s="304"/>
      <c r="C11" s="304"/>
      <c r="D11" s="304"/>
      <c r="E11" s="304"/>
      <c r="F11" s="304"/>
      <c r="G11" s="304"/>
      <c r="H11" s="304"/>
    </row>
    <row r="12" spans="1:9" s="281" customFormat="1" ht="22.5" customHeight="1" x14ac:dyDescent="0.2">
      <c r="B12" s="305"/>
      <c r="C12" s="1"/>
      <c r="D12" s="1"/>
      <c r="E12" s="1"/>
      <c r="F12" s="1"/>
      <c r="G12" s="1"/>
      <c r="H12" s="1"/>
      <c r="I12" s="1" t="s">
        <v>18</v>
      </c>
    </row>
    <row r="13" spans="1:9" s="284" customFormat="1" hidden="1" x14ac:dyDescent="0.2">
      <c r="B13" s="84"/>
      <c r="C13" s="84"/>
      <c r="D13" s="84"/>
      <c r="E13" s="84"/>
      <c r="F13" s="84"/>
      <c r="G13" s="84"/>
      <c r="H13" s="84"/>
      <c r="I13" s="84"/>
    </row>
    <row r="14" spans="1:9" s="284" customFormat="1" hidden="1" x14ac:dyDescent="0.2">
      <c r="B14" s="84"/>
      <c r="C14" s="84"/>
      <c r="D14" s="84"/>
      <c r="E14" s="84"/>
      <c r="F14" s="84"/>
      <c r="G14" s="84"/>
      <c r="H14" s="84"/>
      <c r="I14" s="84"/>
    </row>
    <row r="15" spans="1:9" s="284" customFormat="1" hidden="1" x14ac:dyDescent="0.2">
      <c r="B15" s="84"/>
      <c r="C15" s="84"/>
      <c r="D15" s="84"/>
      <c r="E15" s="84"/>
      <c r="F15" s="84"/>
      <c r="G15" s="84"/>
      <c r="H15" s="84"/>
      <c r="I15" s="84"/>
    </row>
    <row r="16" spans="1:9" s="284" customFormat="1" hidden="1" x14ac:dyDescent="0.2">
      <c r="B16" s="84"/>
      <c r="C16" s="84"/>
      <c r="D16" s="84"/>
      <c r="E16" s="84"/>
      <c r="F16" s="84"/>
      <c r="G16" s="84"/>
      <c r="H16" s="84"/>
      <c r="I16" s="84"/>
    </row>
    <row r="17" spans="2:9" s="284" customFormat="1" hidden="1" x14ac:dyDescent="0.2">
      <c r="B17" s="84"/>
      <c r="C17" s="84"/>
      <c r="D17" s="84"/>
      <c r="E17" s="84"/>
      <c r="F17" s="84"/>
      <c r="G17" s="84"/>
      <c r="H17" s="84"/>
      <c r="I17" s="84"/>
    </row>
    <row r="18" spans="2:9" s="284" customFormat="1" hidden="1" x14ac:dyDescent="0.2">
      <c r="B18" s="84"/>
      <c r="C18" s="84"/>
      <c r="D18" s="84"/>
      <c r="E18" s="84"/>
      <c r="F18" s="84"/>
      <c r="G18" s="84"/>
      <c r="H18" s="84"/>
    </row>
    <row r="19" spans="2:9" s="284" customFormat="1" hidden="1" x14ac:dyDescent="0.2">
      <c r="B19" s="84"/>
      <c r="C19" s="84"/>
      <c r="D19" s="84"/>
      <c r="E19" s="84"/>
      <c r="F19" s="84"/>
      <c r="G19" s="84"/>
      <c r="H19" s="84"/>
    </row>
    <row r="20" spans="2:9" hidden="1" x14ac:dyDescent="0.2">
      <c r="I20" s="284"/>
    </row>
  </sheetData>
  <sheetProtection algorithmName="SHA-512" hashValue="dFm1g2HFU/x58LIL+8tjhmNpBzv/zaVBTEKsCMppfDIRhonwVMK7RxfYIdR1bB9YuLhai5iRbZdkqmmZFqhpTg==" saltValue="Z45Y3qED6ms/sKWgnN9+7g==" spinCount="100000" sheet="1" objects="1" scenarios="1"/>
  <mergeCells count="1">
    <mergeCell ref="B5:H5"/>
  </mergeCells>
  <conditionalFormatting sqref="C7:G7">
    <cfRule type="expression" dxfId="83" priority="2" stopIfTrue="1">
      <formula>C7=""</formula>
    </cfRule>
  </conditionalFormatting>
  <conditionalFormatting sqref="C8:G8">
    <cfRule type="expression" dxfId="82" priority="4" stopIfTrue="1">
      <formula>C8=""</formula>
    </cfRule>
  </conditionalFormatting>
  <conditionalFormatting sqref="C9:G9">
    <cfRule type="expression" dxfId="81" priority="1" stopIfTrue="1">
      <formula>C9=""</formula>
    </cfRule>
  </conditionalFormatting>
  <conditionalFormatting sqref="C10:G10">
    <cfRule type="expression" dxfId="80" priority="3" stopIfTrue="1">
      <formula>C10=""</formula>
    </cfRule>
  </conditionalFormatting>
  <dataValidations count="3">
    <dataValidation type="whole" operator="greaterThanOrEqual" allowBlank="1" showInputMessage="1" showErrorMessage="1" sqref="C8:G8" xr:uid="{3A7C882A-8A0B-4BA9-A824-0EB9A200815A}">
      <formula1>0</formula1>
    </dataValidation>
    <dataValidation type="decimal" operator="greaterThanOrEqual" allowBlank="1" showInputMessage="1" showErrorMessage="1" sqref="C7:G7 C9:G10" xr:uid="{E5D6B2F1-A531-49EA-ADDD-48DB60184F1C}">
      <formula1>0</formula1>
    </dataValidation>
    <dataValidation operator="greaterThanOrEqual" allowBlank="1" showErrorMessage="1" errorTitle="Fehler" error="Bitte wählen Sie ein gültiges Format." prompt="Value in million CHF" sqref="H7:H10" xr:uid="{227C3AB7-8098-426E-BE2F-79BB8AF87810}"/>
  </dataValidations>
  <pageMargins left="0.7" right="0.7" top="0.78740157499999996" bottom="0.78740157499999996" header="0.3" footer="0.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0EEA1-A700-45DE-B16D-4366892E87D3}">
  <sheetPr codeName="Sheet25">
    <pageSetUpPr fitToPage="1"/>
  </sheetPr>
  <dimension ref="A1:AV24"/>
  <sheetViews>
    <sheetView zoomScaleNormal="100" workbookViewId="0"/>
  </sheetViews>
  <sheetFormatPr defaultColWidth="0" defaultRowHeight="0" customHeight="1" zeroHeight="1" x14ac:dyDescent="0.2"/>
  <cols>
    <col min="1" max="1" width="2.5" style="84" customWidth="1"/>
    <col min="2" max="2" width="42.125" style="84" customWidth="1"/>
    <col min="3" max="3" width="26.25" style="84" customWidth="1"/>
    <col min="4" max="4" width="21.5" style="84" customWidth="1"/>
    <col min="5" max="5" width="26.875" style="84" customWidth="1"/>
    <col min="6" max="6" width="4.625" style="84" customWidth="1"/>
    <col min="7" max="12" width="0" style="84" hidden="1" customWidth="1"/>
    <col min="13" max="13" width="9.875" style="84" hidden="1" customWidth="1"/>
    <col min="14" max="14" width="17.875" style="84" hidden="1" customWidth="1"/>
    <col min="15" max="15" width="2.625" style="84" hidden="1" customWidth="1"/>
    <col min="16" max="16" width="37.625" style="84" hidden="1" customWidth="1"/>
    <col min="17" max="17" width="9.875" style="84" hidden="1" customWidth="1"/>
    <col min="18" max="18" width="17.875" style="84" hidden="1" customWidth="1"/>
    <col min="19" max="19" width="2.625" style="84" hidden="1" customWidth="1"/>
    <col min="20" max="20" width="28.875" style="84" hidden="1" customWidth="1"/>
    <col min="21" max="21" width="10.125" style="84" hidden="1" customWidth="1"/>
    <col min="22" max="22" width="19.375" style="84" hidden="1" customWidth="1"/>
    <col min="23" max="23" width="11.875" style="84" hidden="1" customWidth="1"/>
    <col min="24" max="24" width="2.5" style="84" hidden="1" customWidth="1"/>
    <col min="25" max="25" width="19.125" style="84" hidden="1" customWidth="1"/>
    <col min="26" max="26" width="9.875" style="84" hidden="1" customWidth="1"/>
    <col min="27" max="27" width="17.875" style="84" hidden="1" customWidth="1"/>
    <col min="28" max="28" width="2.625" style="84" hidden="1" customWidth="1"/>
    <col min="29" max="29" width="37.625" style="84" hidden="1" customWidth="1"/>
    <col min="30" max="30" width="9.875" style="84" hidden="1" customWidth="1"/>
    <col min="31" max="31" width="17.875" style="84" hidden="1" customWidth="1"/>
    <col min="32" max="32" width="2.625" style="84" hidden="1" customWidth="1"/>
    <col min="33" max="48" width="37.625" style="84" hidden="1" customWidth="1"/>
    <col min="49" max="16384" width="10.125" style="84" hidden="1"/>
  </cols>
  <sheetData>
    <row r="1" spans="1:10" s="1" customFormat="1" ht="15.75" customHeight="1" x14ac:dyDescent="0.2">
      <c r="A1" s="280" t="str">
        <f>LUPKOD&amp;" "&amp;FONDNAMN</f>
        <v xml:space="preserve">LUP 2026-4 </v>
      </c>
    </row>
    <row r="2" spans="1:10" ht="7.5" customHeight="1" x14ac:dyDescent="0.2">
      <c r="A2" s="1"/>
      <c r="B2" s="1"/>
      <c r="C2" s="1"/>
      <c r="D2" s="1"/>
      <c r="E2" s="1"/>
      <c r="F2" s="1"/>
      <c r="G2" s="35"/>
      <c r="H2" s="28"/>
    </row>
    <row r="3" spans="1:10" ht="39" customHeight="1" x14ac:dyDescent="0.2">
      <c r="A3" s="1"/>
      <c r="B3" s="1"/>
      <c r="C3" s="1"/>
      <c r="D3" s="1"/>
      <c r="E3" s="1"/>
      <c r="F3" s="1"/>
      <c r="G3" s="35"/>
      <c r="H3" s="28"/>
    </row>
    <row r="4" spans="1:10" ht="30" customHeight="1" x14ac:dyDescent="0.2">
      <c r="A4" s="1"/>
      <c r="B4" s="246" t="s">
        <v>156</v>
      </c>
      <c r="C4" s="1"/>
      <c r="D4" s="1"/>
      <c r="E4" s="1"/>
      <c r="F4" s="1"/>
      <c r="G4" s="35"/>
      <c r="H4" s="28"/>
    </row>
    <row r="5" spans="1:10" ht="33.75" customHeight="1" x14ac:dyDescent="0.2">
      <c r="A5" s="1"/>
      <c r="B5" s="397" t="str">
        <f>"Vänligen fyll i samtliga gulfärgade fält med uppgifter gällande Fonden per "&amp;DataDateStr&amp;". 
Vänligen se Upphandlingsinstruktionerna för definitioner av Konton."</f>
        <v>Vänligen fyll i samtliga gulfärgade fält med uppgifter gällande Fonden per 30 September 2026. 
Vänligen se Upphandlingsinstruktionerna för definitioner av Konton.</v>
      </c>
      <c r="C5" s="397"/>
      <c r="D5" s="397"/>
      <c r="E5" s="397"/>
      <c r="F5" s="1"/>
    </row>
    <row r="6" spans="1:10" ht="33.75" customHeight="1" x14ac:dyDescent="0.2">
      <c r="A6" s="1"/>
      <c r="B6" s="7"/>
      <c r="C6" s="244" t="str">
        <f>"Förvaltat kapital (m"&amp;Ccy&amp;")"</f>
        <v>Förvaltat kapital (mUSD)</v>
      </c>
      <c r="D6" s="244" t="s">
        <v>16</v>
      </c>
      <c r="E6" s="244" t="s">
        <v>19</v>
      </c>
      <c r="F6" s="1"/>
    </row>
    <row r="7" spans="1:10" s="284" customFormat="1" ht="22.5" customHeight="1" x14ac:dyDescent="0.2">
      <c r="A7" s="281"/>
      <c r="B7" s="134" t="s">
        <v>20</v>
      </c>
      <c r="C7" s="135"/>
      <c r="D7" s="47"/>
      <c r="E7" s="6"/>
      <c r="F7" s="1"/>
    </row>
    <row r="8" spans="1:10" s="284" customFormat="1" ht="22.5" customHeight="1" x14ac:dyDescent="0.2">
      <c r="A8" s="281"/>
      <c r="B8" s="136" t="s">
        <v>21</v>
      </c>
      <c r="C8" s="137"/>
      <c r="D8" s="50"/>
      <c r="E8" s="4"/>
      <c r="F8" s="1"/>
    </row>
    <row r="9" spans="1:10" s="284" customFormat="1" ht="22.5" customHeight="1" x14ac:dyDescent="0.2">
      <c r="A9" s="281"/>
      <c r="B9" s="138" t="s">
        <v>22</v>
      </c>
      <c r="C9" s="139"/>
      <c r="D9" s="53"/>
      <c r="E9" s="140"/>
      <c r="F9" s="1"/>
    </row>
    <row r="10" spans="1:10" s="1" customFormat="1" ht="15.75" customHeight="1" x14ac:dyDescent="0.2">
      <c r="B10" s="304"/>
      <c r="C10" s="304"/>
      <c r="D10" s="304"/>
      <c r="E10" s="304"/>
      <c r="F10" s="304"/>
      <c r="G10" s="304"/>
      <c r="H10" s="304"/>
      <c r="I10" s="304"/>
    </row>
    <row r="11" spans="1:10" s="281" customFormat="1" ht="22.5" customHeight="1" x14ac:dyDescent="0.2">
      <c r="B11" s="305"/>
      <c r="C11" s="1"/>
      <c r="D11" s="1"/>
      <c r="E11" s="1"/>
      <c r="F11" s="1"/>
      <c r="G11" s="1"/>
      <c r="H11" s="1"/>
      <c r="I11" s="1"/>
      <c r="J11" s="1"/>
    </row>
    <row r="12" spans="1:10" s="284" customFormat="1" ht="15.75" hidden="1" customHeight="1" x14ac:dyDescent="0.2">
      <c r="B12" s="84"/>
      <c r="C12" s="84"/>
      <c r="D12" s="84"/>
      <c r="E12" s="84"/>
    </row>
    <row r="13" spans="1:10" ht="11.25" hidden="1" x14ac:dyDescent="0.2">
      <c r="F13" s="284"/>
    </row>
    <row r="14" spans="1:10" ht="15.75" hidden="1" customHeight="1" x14ac:dyDescent="0.2"/>
    <row r="15" spans="1:10" ht="15.75" hidden="1" customHeight="1" x14ac:dyDescent="0.2"/>
    <row r="16" spans="1:10" ht="15.75" hidden="1" customHeight="1" x14ac:dyDescent="0.2"/>
    <row r="17" ht="15.75" hidden="1" customHeight="1" x14ac:dyDescent="0.2"/>
    <row r="18" ht="15.75" hidden="1" customHeight="1" x14ac:dyDescent="0.2"/>
    <row r="19" ht="15.75" hidden="1" customHeight="1" x14ac:dyDescent="0.2"/>
    <row r="20" ht="15.75" hidden="1" customHeight="1" x14ac:dyDescent="0.2"/>
    <row r="21" ht="15.75" hidden="1" customHeight="1" x14ac:dyDescent="0.2"/>
    <row r="22" ht="15.75" hidden="1" customHeight="1" x14ac:dyDescent="0.2"/>
    <row r="23" ht="15.75" hidden="1" customHeight="1" x14ac:dyDescent="0.2"/>
    <row r="24" ht="15.75" hidden="1" customHeight="1" x14ac:dyDescent="0.2"/>
  </sheetData>
  <sheetProtection algorithmName="SHA-512" hashValue="w/Yy0yzJPRb541xLiMxRMPypKXGOsYENhjVD+wsgTCkCm1JcstXIOEcynhoZIg9I55sl6oLNRrThz6YYrywY5A==" saltValue="joRlPReobRC+ZDnGmjaInw==" spinCount="100000" sheet="1" objects="1" scenarios="1"/>
  <mergeCells count="1">
    <mergeCell ref="B5:E5"/>
  </mergeCells>
  <conditionalFormatting sqref="C7:E7">
    <cfRule type="expression" dxfId="79" priority="3" stopIfTrue="1">
      <formula>C7=""</formula>
    </cfRule>
  </conditionalFormatting>
  <conditionalFormatting sqref="C8:E8">
    <cfRule type="expression" dxfId="78" priority="2" stopIfTrue="1">
      <formula>C8=""</formula>
    </cfRule>
  </conditionalFormatting>
  <conditionalFormatting sqref="C9:E9">
    <cfRule type="expression" dxfId="77" priority="1" stopIfTrue="1">
      <formula>C9=""</formula>
    </cfRule>
  </conditionalFormatting>
  <dataValidations count="1">
    <dataValidation type="decimal" operator="greaterThanOrEqual" allowBlank="1" showInputMessage="1" showErrorMessage="1" sqref="C7:D9" xr:uid="{8A181B7B-0D6A-49E2-B11C-5582D3A48CC5}">
      <formula1>0</formula1>
    </dataValidation>
  </dataValidations>
  <pageMargins left="0.7" right="0.7" top="0.78740157499999996" bottom="0.78740157499999996" header="0.3" footer="0.3"/>
  <pageSetup paperSize="9" scale="97"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2FF4D-3D44-4818-AF04-9EF55ACE7EE4}">
  <dimension ref="A1:E12"/>
  <sheetViews>
    <sheetView workbookViewId="0"/>
  </sheetViews>
  <sheetFormatPr defaultColWidth="0" defaultRowHeight="14.25" customHeight="1" zeroHeight="1" x14ac:dyDescent="0.2"/>
  <cols>
    <col min="1" max="1" width="2.5" style="329" customWidth="1"/>
    <col min="2" max="2" width="52.75" style="329" customWidth="1"/>
    <col min="3" max="4" width="40.625" style="329" customWidth="1"/>
    <col min="5" max="5" width="9" style="329" customWidth="1"/>
    <col min="6" max="16384" width="9" style="329" hidden="1"/>
  </cols>
  <sheetData>
    <row r="1" spans="1:5" s="328" customFormat="1" ht="15.75" customHeight="1" x14ac:dyDescent="0.2">
      <c r="A1" s="280" t="str">
        <f>LUPKOD&amp;" "&amp;FONDNAMN</f>
        <v xml:space="preserve">LUP 2026-4 </v>
      </c>
    </row>
    <row r="2" spans="1:5" ht="7.5" customHeight="1" x14ac:dyDescent="0.2">
      <c r="A2" s="1"/>
      <c r="B2" s="1"/>
      <c r="C2" s="1"/>
      <c r="D2" s="1"/>
      <c r="E2" s="1"/>
    </row>
    <row r="3" spans="1:5" ht="39" customHeight="1" x14ac:dyDescent="0.2">
      <c r="A3" s="1"/>
      <c r="B3" s="1"/>
      <c r="C3" s="1"/>
      <c r="D3" s="1"/>
      <c r="E3" s="1"/>
    </row>
    <row r="4" spans="1:5" ht="30" customHeight="1" x14ac:dyDescent="0.2">
      <c r="A4" s="1"/>
      <c r="B4" s="248" t="s">
        <v>157</v>
      </c>
      <c r="C4" s="1"/>
      <c r="D4" s="1"/>
      <c r="E4" s="1"/>
    </row>
    <row r="5" spans="1:5" ht="22.5" customHeight="1" x14ac:dyDescent="0.2">
      <c r="A5" s="1"/>
      <c r="B5" s="397" t="s">
        <v>175</v>
      </c>
      <c r="C5" s="397"/>
      <c r="D5" s="338"/>
      <c r="E5" s="1"/>
    </row>
    <row r="6" spans="1:5" ht="22.5" customHeight="1" x14ac:dyDescent="0.2">
      <c r="A6" s="1"/>
      <c r="B6" s="121"/>
      <c r="C6" s="391">
        <f>D6-1</f>
        <v>2024</v>
      </c>
      <c r="D6" s="348">
        <f>OneYear</f>
        <v>2025</v>
      </c>
      <c r="E6" s="1"/>
    </row>
    <row r="7" spans="1:5" ht="33.75" customHeight="1" x14ac:dyDescent="0.2">
      <c r="A7" s="281"/>
      <c r="B7" s="122" t="s">
        <v>144</v>
      </c>
      <c r="C7" s="363"/>
      <c r="D7" s="396"/>
      <c r="E7" s="282"/>
    </row>
    <row r="8" spans="1:5" ht="33.75" customHeight="1" x14ac:dyDescent="0.2">
      <c r="A8" s="281"/>
      <c r="B8" s="3" t="s">
        <v>181</v>
      </c>
      <c r="C8" s="349"/>
      <c r="D8" s="326"/>
      <c r="E8" s="282"/>
    </row>
    <row r="9" spans="1:5" ht="33.75" customHeight="1" x14ac:dyDescent="0.2">
      <c r="A9" s="281"/>
      <c r="B9" s="9" t="s">
        <v>182</v>
      </c>
      <c r="C9" s="330"/>
      <c r="D9" s="327"/>
      <c r="E9" s="282"/>
    </row>
    <row r="10" spans="1:5" ht="33.75" customHeight="1" x14ac:dyDescent="0.2">
      <c r="A10" s="281"/>
      <c r="B10" s="120" t="s">
        <v>120</v>
      </c>
      <c r="C10" s="123"/>
      <c r="D10" s="241"/>
      <c r="E10" s="282"/>
    </row>
    <row r="11" spans="1:5" s="328" customFormat="1" x14ac:dyDescent="0.2">
      <c r="A11" s="281"/>
      <c r="B11" s="281"/>
      <c r="C11" s="281"/>
      <c r="D11" s="281"/>
      <c r="E11" s="281"/>
    </row>
    <row r="12" spans="1:5" s="328" customFormat="1" ht="22.5" customHeight="1" x14ac:dyDescent="0.2"/>
  </sheetData>
  <sheetProtection algorithmName="SHA-512" hashValue="TcIxdSe0Kap5uco0C3T0Bh0y9EhXi8C3z4GJwbBcw/K7clab5tQISTx8Dbpw9ySiZD2vf+d9RosmkWOsvm/T4A==" saltValue="Wx3XkVPHH0r4wKi3zzaOZw==" spinCount="100000" sheet="1" objects="1" scenarios="1"/>
  <mergeCells count="1">
    <mergeCell ref="B5:C5"/>
  </mergeCells>
  <conditionalFormatting sqref="C7:D7">
    <cfRule type="expression" dxfId="76" priority="1" stopIfTrue="1">
      <formula>C7=""</formula>
    </cfRule>
  </conditionalFormatting>
  <conditionalFormatting sqref="C8:D8">
    <cfRule type="expression" dxfId="75" priority="3" stopIfTrue="1">
      <formula>C8=""</formula>
    </cfRule>
  </conditionalFormatting>
  <conditionalFormatting sqref="C9:D9">
    <cfRule type="expression" dxfId="74" priority="4" stopIfTrue="1">
      <formula>C9=""</formula>
    </cfRule>
  </conditionalFormatting>
  <conditionalFormatting sqref="C10:D10">
    <cfRule type="expression" dxfId="73" priority="15" stopIfTrue="1">
      <formula>C10=""</formula>
    </cfRule>
  </conditionalFormatting>
  <dataValidations count="2">
    <dataValidation operator="greaterThanOrEqual" allowBlank="1" showInputMessage="1" showErrorMessage="1" sqref="C10:D10" xr:uid="{C8BB0F3B-82C2-4788-934D-04FEEB5F7A53}"/>
    <dataValidation type="decimal" operator="greaterThan" allowBlank="1" showInputMessage="1" showErrorMessage="1" sqref="C8:D9" xr:uid="{F65928FC-8D4E-4A60-8AE9-A13F2B125714}">
      <formula1>-100000</formula1>
    </dataValidation>
  </dataValidation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5785B-EA16-419B-88F2-438BB02EE410}">
  <sheetPr codeName="Sheet26">
    <pageSetUpPr fitToPage="1"/>
  </sheetPr>
  <dimension ref="A1:AX22"/>
  <sheetViews>
    <sheetView zoomScaleNormal="100" workbookViewId="0"/>
  </sheetViews>
  <sheetFormatPr defaultColWidth="0" defaultRowHeight="0" customHeight="1" zeroHeight="1" x14ac:dyDescent="0.2"/>
  <cols>
    <col min="1" max="1" width="2.5" style="84" customWidth="1"/>
    <col min="2" max="2" width="22.875" style="84" customWidth="1"/>
    <col min="3" max="7" width="15.625" style="84" customWidth="1"/>
    <col min="8" max="8" width="4.625" style="84" customWidth="1"/>
    <col min="9" max="14" width="0" style="84" hidden="1" customWidth="1"/>
    <col min="15" max="15" width="9.875" style="84" hidden="1" customWidth="1"/>
    <col min="16" max="16" width="17.875" style="84" hidden="1" customWidth="1"/>
    <col min="17" max="17" width="2.625" style="84" hidden="1" customWidth="1"/>
    <col min="18" max="18" width="37.625" style="84" hidden="1" customWidth="1"/>
    <col min="19" max="19" width="9.875" style="84" hidden="1" customWidth="1"/>
    <col min="20" max="20" width="17.875" style="84" hidden="1" customWidth="1"/>
    <col min="21" max="21" width="2.625" style="84" hidden="1" customWidth="1"/>
    <col min="22" max="22" width="28.875" style="84" hidden="1" customWidth="1"/>
    <col min="23" max="23" width="10.125" style="84" hidden="1" customWidth="1"/>
    <col min="24" max="24" width="19.375" style="84" hidden="1" customWidth="1"/>
    <col min="25" max="25" width="11.875" style="84" hidden="1" customWidth="1"/>
    <col min="26" max="26" width="2.5" style="84" hidden="1" customWidth="1"/>
    <col min="27" max="27" width="19.125" style="84" hidden="1" customWidth="1"/>
    <col min="28" max="28" width="9.875" style="84" hidden="1" customWidth="1"/>
    <col min="29" max="29" width="17.875" style="84" hidden="1" customWidth="1"/>
    <col min="30" max="30" width="2.625" style="84" hidden="1" customWidth="1"/>
    <col min="31" max="31" width="37.625" style="84" hidden="1" customWidth="1"/>
    <col min="32" max="32" width="9.875" style="84" hidden="1" customWidth="1"/>
    <col min="33" max="33" width="17.875" style="84" hidden="1" customWidth="1"/>
    <col min="34" max="34" width="2.625" style="84" hidden="1" customWidth="1"/>
    <col min="35" max="50" width="37.625" style="84" hidden="1" customWidth="1"/>
    <col min="51" max="16384" width="10.125" style="84" hidden="1"/>
  </cols>
  <sheetData>
    <row r="1" spans="1:12" s="1" customFormat="1" ht="15.75" customHeight="1" x14ac:dyDescent="0.2">
      <c r="A1" s="280" t="str">
        <f>LUPKOD&amp;" "&amp;FONDNAMN</f>
        <v xml:space="preserve">LUP 2026-4 </v>
      </c>
    </row>
    <row r="2" spans="1:12" ht="7.5" customHeight="1" x14ac:dyDescent="0.2">
      <c r="A2" s="1"/>
      <c r="B2" s="1"/>
      <c r="C2" s="1"/>
      <c r="D2" s="1"/>
      <c r="E2" s="1"/>
      <c r="F2" s="1"/>
      <c r="G2" s="1"/>
      <c r="H2" s="1"/>
      <c r="I2" s="35"/>
      <c r="J2" s="28"/>
    </row>
    <row r="3" spans="1:12" ht="39" customHeight="1" x14ac:dyDescent="0.2">
      <c r="A3" s="1"/>
      <c r="B3" s="1"/>
      <c r="C3" s="1"/>
      <c r="D3" s="1"/>
      <c r="E3" s="1"/>
      <c r="F3" s="1"/>
      <c r="G3" s="1"/>
      <c r="H3" s="1"/>
      <c r="I3" s="35"/>
      <c r="J3" s="28"/>
    </row>
    <row r="4" spans="1:12" ht="30" customHeight="1" x14ac:dyDescent="0.2">
      <c r="A4" s="1"/>
      <c r="B4" s="246" t="s">
        <v>158</v>
      </c>
      <c r="C4" s="1"/>
      <c r="D4" s="1"/>
      <c r="E4" s="1"/>
      <c r="F4" s="1"/>
      <c r="G4" s="1"/>
      <c r="H4" s="1"/>
      <c r="I4" s="35"/>
      <c r="J4" s="28"/>
    </row>
    <row r="5" spans="1:12" ht="33.75" customHeight="1" x14ac:dyDescent="0.2">
      <c r="A5" s="1"/>
      <c r="B5" s="397" t="s">
        <v>178</v>
      </c>
      <c r="C5" s="397"/>
      <c r="D5" s="397"/>
      <c r="E5" s="397"/>
      <c r="F5" s="397"/>
      <c r="G5" s="397"/>
      <c r="H5" s="247"/>
      <c r="I5" s="247"/>
    </row>
    <row r="6" spans="1:12" ht="32.85" customHeight="1" x14ac:dyDescent="0.2">
      <c r="A6" s="1"/>
      <c r="B6" s="121"/>
      <c r="C6" s="43">
        <f t="shared" ref="C6:E6" si="0">DATE(YEAR(D6)-1,MONTH(D6),DAY(D6))</f>
        <v>44834</v>
      </c>
      <c r="D6" s="43">
        <f t="shared" si="0"/>
        <v>45199</v>
      </c>
      <c r="E6" s="43">
        <f t="shared" si="0"/>
        <v>45565</v>
      </c>
      <c r="F6" s="43">
        <f>DATE(YEAR(G6)-1,MONTH(G6),DAY(G6))</f>
        <v>45930</v>
      </c>
      <c r="G6" s="43">
        <f>DataDate</f>
        <v>46295</v>
      </c>
      <c r="H6" s="1"/>
    </row>
    <row r="7" spans="1:12" s="284" customFormat="1" ht="30" customHeight="1" x14ac:dyDescent="0.2">
      <c r="A7" s="281"/>
      <c r="B7" s="33" t="s">
        <v>74</v>
      </c>
      <c r="C7" s="141"/>
      <c r="D7" s="141"/>
      <c r="E7" s="141"/>
      <c r="F7" s="141"/>
      <c r="G7" s="141"/>
      <c r="H7" s="1"/>
    </row>
    <row r="8" spans="1:12" s="1" customFormat="1" ht="39.75" customHeight="1" x14ac:dyDescent="0.2">
      <c r="B8" s="408" t="s">
        <v>196</v>
      </c>
      <c r="C8" s="408"/>
      <c r="D8" s="408"/>
      <c r="E8" s="408"/>
      <c r="F8" s="408"/>
      <c r="G8" s="408"/>
      <c r="H8" s="304"/>
      <c r="I8" s="304"/>
      <c r="J8" s="304"/>
      <c r="K8" s="304"/>
    </row>
    <row r="9" spans="1:12" s="281" customFormat="1" ht="22.5" customHeight="1" x14ac:dyDescent="0.2">
      <c r="B9" s="305"/>
      <c r="C9" s="1"/>
      <c r="D9" s="1"/>
      <c r="E9" s="1"/>
      <c r="F9" s="1"/>
      <c r="G9" s="1"/>
      <c r="H9" s="1"/>
      <c r="I9" s="1"/>
      <c r="J9" s="1"/>
      <c r="K9" s="1"/>
      <c r="L9" s="1"/>
    </row>
    <row r="10" spans="1:12" s="284" customFormat="1" ht="35.25" hidden="1" customHeight="1" x14ac:dyDescent="0.2">
      <c r="B10" s="84"/>
      <c r="C10" s="84"/>
      <c r="D10" s="84"/>
      <c r="E10" s="84"/>
      <c r="F10" s="84"/>
      <c r="G10" s="84"/>
    </row>
    <row r="11" spans="1:12" ht="15.95" hidden="1" customHeight="1" x14ac:dyDescent="0.2">
      <c r="H11" s="284"/>
    </row>
    <row r="12" spans="1:12" ht="11.25" hidden="1" customHeight="1" x14ac:dyDescent="0.2"/>
    <row r="13" spans="1:12" ht="11.25" hidden="1" customHeight="1" x14ac:dyDescent="0.2"/>
    <row r="14" spans="1:12" ht="11.25" hidden="1" customHeight="1" x14ac:dyDescent="0.2"/>
    <row r="15" spans="1:12" ht="11.25" hidden="1" customHeight="1" x14ac:dyDescent="0.2"/>
    <row r="16" spans="1:12" ht="12" hidden="1" customHeight="1" x14ac:dyDescent="0.2"/>
    <row r="17" ht="12"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sheetData>
  <sheetProtection algorithmName="SHA-512" hashValue="DJSMeSZLWmqXc9LI4nLjWXPgHXuNFOS8GQ0HrTLhlI9/Vyw1Y2Sd51zURYXiBoFcGjzfc03Upgr3wqB6X5jnPA==" saltValue="RSUIfK0U5YCmxvz8Pd+c1Q==" spinCount="100000" sheet="1" objects="1" scenarios="1"/>
  <mergeCells count="2">
    <mergeCell ref="B8:G8"/>
    <mergeCell ref="B5:G5"/>
  </mergeCells>
  <conditionalFormatting sqref="C7:G7">
    <cfRule type="expression" dxfId="72" priority="1" stopIfTrue="1">
      <formula>C7=""</formula>
    </cfRule>
  </conditionalFormatting>
  <dataValidations count="1">
    <dataValidation type="decimal" operator="greaterThanOrEqual" allowBlank="1" showInputMessage="1" showErrorMessage="1" sqref="C7:G7" xr:uid="{1AD0CA9F-81F2-4C92-9FE7-0B2A09C35CAA}">
      <formula1>0</formula1>
    </dataValidation>
  </dataValidations>
  <pageMargins left="0.7" right="0.7" top="0.78740157499999996" bottom="0.78740157499999996" header="0.3" footer="0.3"/>
  <pageSetup paperSize="9" scale="97"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C44E-621D-4410-A3CD-D8F7327A7323}">
  <sheetPr codeName="Sheet27"/>
  <dimension ref="A1:BD26"/>
  <sheetViews>
    <sheetView workbookViewId="0"/>
  </sheetViews>
  <sheetFormatPr defaultColWidth="0" defaultRowHeight="0" customHeight="1" zeroHeight="1" x14ac:dyDescent="0.2"/>
  <cols>
    <col min="1" max="1" width="2.5" style="84" customWidth="1"/>
    <col min="2" max="2" width="28.125" style="84" customWidth="1"/>
    <col min="3" max="4" width="13.125" style="84" customWidth="1"/>
    <col min="5" max="5" width="28.125" style="84" customWidth="1"/>
    <col min="6" max="7" width="13.125" style="84" customWidth="1"/>
    <col min="8" max="8" width="28.125" style="84" customWidth="1"/>
    <col min="9" max="10" width="13.125" style="84" customWidth="1"/>
    <col min="11" max="11" width="10.125" style="84" customWidth="1"/>
    <col min="12" max="16" width="10.125" style="84" hidden="1" customWidth="1"/>
    <col min="17" max="17" width="9.875" style="84" hidden="1" customWidth="1"/>
    <col min="18" max="18" width="17.875" style="84" hidden="1" customWidth="1"/>
    <col min="19" max="19" width="2.625" style="84" hidden="1" customWidth="1"/>
    <col min="20" max="20" width="37.625" style="84" hidden="1" customWidth="1"/>
    <col min="21" max="21" width="9.875" style="84" hidden="1" customWidth="1"/>
    <col min="22" max="22" width="17.875" style="84" hidden="1" customWidth="1"/>
    <col min="23" max="23" width="2.625" style="84" hidden="1" customWidth="1"/>
    <col min="24" max="24" width="28.875" style="84" hidden="1" customWidth="1"/>
    <col min="25" max="25" width="10.125" style="84" hidden="1" customWidth="1"/>
    <col min="26" max="26" width="19.375" style="84" hidden="1" customWidth="1"/>
    <col min="27" max="27" width="11.875" style="84" hidden="1" customWidth="1"/>
    <col min="28" max="28" width="2.5" style="84" hidden="1" customWidth="1"/>
    <col min="29" max="29" width="19.125" style="84" hidden="1" customWidth="1"/>
    <col min="30" max="30" width="9.875" style="84" hidden="1" customWidth="1"/>
    <col min="31" max="31" width="17.875" style="84" hidden="1" customWidth="1"/>
    <col min="32" max="32" width="2.625" style="84" hidden="1" customWidth="1"/>
    <col min="33" max="33" width="37.625" style="84" hidden="1" customWidth="1"/>
    <col min="34" max="34" width="9.875" style="84" hidden="1" customWidth="1"/>
    <col min="35" max="35" width="17.875" style="84" hidden="1" customWidth="1"/>
    <col min="36" max="36" width="2.625" style="84" hidden="1" customWidth="1"/>
    <col min="37" max="55" width="37.625" style="84" hidden="1" customWidth="1"/>
    <col min="56" max="16384" width="10.125" style="84" hidden="1"/>
  </cols>
  <sheetData>
    <row r="1" spans="1:56" s="1" customFormat="1" ht="15.75" customHeight="1" x14ac:dyDescent="0.2">
      <c r="A1" s="280" t="str">
        <f>LUPKOD&amp;" "&amp;FONDNAMN</f>
        <v xml:space="preserve">LUP 2026-4 </v>
      </c>
    </row>
    <row r="2" spans="1:56" ht="7.5" customHeight="1" x14ac:dyDescent="0.2">
      <c r="A2" s="1"/>
      <c r="B2" s="1"/>
      <c r="C2" s="1"/>
      <c r="D2" s="1"/>
      <c r="E2" s="1"/>
      <c r="F2" s="1"/>
      <c r="G2" s="1"/>
      <c r="H2" s="1"/>
      <c r="I2" s="1"/>
      <c r="J2" s="1"/>
      <c r="K2" s="1"/>
    </row>
    <row r="3" spans="1:56" ht="39" customHeight="1" x14ac:dyDescent="0.2">
      <c r="A3" s="1"/>
      <c r="B3" s="1"/>
      <c r="C3" s="1"/>
      <c r="D3" s="1"/>
      <c r="E3" s="1"/>
      <c r="F3" s="1"/>
      <c r="G3" s="1"/>
      <c r="H3" s="1"/>
      <c r="I3" s="1"/>
      <c r="J3" s="1"/>
      <c r="K3" s="1"/>
    </row>
    <row r="4" spans="1:56" ht="30" customHeight="1" x14ac:dyDescent="0.2">
      <c r="A4" s="1"/>
      <c r="B4" s="246" t="s">
        <v>197</v>
      </c>
      <c r="C4" s="1"/>
      <c r="D4" s="1"/>
      <c r="E4" s="1"/>
      <c r="F4" s="1"/>
      <c r="G4" s="1"/>
      <c r="H4" s="1"/>
      <c r="I4" s="1"/>
      <c r="J4" s="1"/>
      <c r="K4" s="1"/>
    </row>
    <row r="5" spans="1:56" ht="22.5" customHeight="1" x14ac:dyDescent="0.2">
      <c r="A5" s="1"/>
      <c r="B5" s="409" t="s">
        <v>122</v>
      </c>
      <c r="C5" s="409"/>
      <c r="D5" s="409"/>
      <c r="E5" s="409"/>
      <c r="F5" s="409"/>
      <c r="G5" s="409"/>
      <c r="H5" s="409"/>
      <c r="I5" s="409"/>
      <c r="J5" s="409"/>
      <c r="K5" s="1"/>
    </row>
    <row r="6" spans="1:56" ht="22.5" customHeight="1" x14ac:dyDescent="0.2">
      <c r="A6" s="1"/>
      <c r="B6" s="410">
        <f>E6-1</f>
        <v>2023</v>
      </c>
      <c r="C6" s="411"/>
      <c r="D6" s="412"/>
      <c r="E6" s="410">
        <f>H6-1</f>
        <v>2024</v>
      </c>
      <c r="F6" s="411"/>
      <c r="G6" s="412"/>
      <c r="H6" s="410">
        <f>OneYear</f>
        <v>2025</v>
      </c>
      <c r="I6" s="411"/>
      <c r="J6" s="412"/>
      <c r="K6" s="1"/>
    </row>
    <row r="7" spans="1:56" s="284" customFormat="1" ht="22.5" customHeight="1" x14ac:dyDescent="0.2">
      <c r="A7" s="281"/>
      <c r="B7" s="37" t="s">
        <v>58</v>
      </c>
      <c r="C7" s="37" t="s">
        <v>113</v>
      </c>
      <c r="D7" s="37" t="s">
        <v>114</v>
      </c>
      <c r="E7" s="37" t="s">
        <v>58</v>
      </c>
      <c r="F7" s="37" t="s">
        <v>113</v>
      </c>
      <c r="G7" s="37" t="s">
        <v>114</v>
      </c>
      <c r="H7" s="37" t="s">
        <v>58</v>
      </c>
      <c r="I7" s="37" t="s">
        <v>113</v>
      </c>
      <c r="J7" s="37" t="s">
        <v>114</v>
      </c>
      <c r="K7" s="281"/>
      <c r="BD7" s="319"/>
    </row>
    <row r="8" spans="1:56" s="284" customFormat="1" ht="22.5" customHeight="1" x14ac:dyDescent="0.2">
      <c r="A8" s="281"/>
      <c r="B8" s="142"/>
      <c r="C8" s="143"/>
      <c r="D8" s="143"/>
      <c r="E8" s="377"/>
      <c r="F8" s="143"/>
      <c r="G8" s="144"/>
      <c r="H8" s="380"/>
      <c r="I8" s="143"/>
      <c r="J8" s="143"/>
      <c r="K8" s="281"/>
    </row>
    <row r="9" spans="1:56" s="284" customFormat="1" ht="22.5" customHeight="1" x14ac:dyDescent="0.2">
      <c r="A9" s="281"/>
      <c r="B9" s="145"/>
      <c r="C9" s="146"/>
      <c r="D9" s="146"/>
      <c r="E9" s="378"/>
      <c r="F9" s="146"/>
      <c r="G9" s="147"/>
      <c r="H9" s="381"/>
      <c r="I9" s="146"/>
      <c r="J9" s="146"/>
      <c r="K9" s="281"/>
    </row>
    <row r="10" spans="1:56" s="284" customFormat="1" ht="22.5" customHeight="1" x14ac:dyDescent="0.2">
      <c r="A10" s="281"/>
      <c r="B10" s="142"/>
      <c r="C10" s="143"/>
      <c r="D10" s="143"/>
      <c r="E10" s="377"/>
      <c r="F10" s="143"/>
      <c r="G10" s="144"/>
      <c r="H10" s="380"/>
      <c r="I10" s="143"/>
      <c r="J10" s="143"/>
      <c r="K10" s="281"/>
    </row>
    <row r="11" spans="1:56" s="284" customFormat="1" ht="22.5" customHeight="1" x14ac:dyDescent="0.2">
      <c r="A11" s="281"/>
      <c r="B11" s="145"/>
      <c r="C11" s="146"/>
      <c r="D11" s="146"/>
      <c r="E11" s="378"/>
      <c r="F11" s="146"/>
      <c r="G11" s="147"/>
      <c r="H11" s="381"/>
      <c r="I11" s="146"/>
      <c r="J11" s="146"/>
      <c r="K11" s="281"/>
    </row>
    <row r="12" spans="1:56" s="284" customFormat="1" ht="22.5" customHeight="1" x14ac:dyDescent="0.2">
      <c r="A12" s="281"/>
      <c r="B12" s="148"/>
      <c r="C12" s="149"/>
      <c r="D12" s="149"/>
      <c r="E12" s="379"/>
      <c r="F12" s="149"/>
      <c r="G12" s="150"/>
      <c r="H12" s="382"/>
      <c r="I12" s="149"/>
      <c r="J12" s="149"/>
      <c r="K12" s="281"/>
    </row>
    <row r="13" spans="1:56" s="1" customFormat="1" ht="15.75" customHeight="1" x14ac:dyDescent="0.2">
      <c r="B13" s="303"/>
      <c r="C13" s="304"/>
      <c r="D13" s="304"/>
      <c r="E13" s="304"/>
      <c r="F13" s="304"/>
      <c r="G13" s="304"/>
      <c r="H13" s="304"/>
      <c r="I13" s="304"/>
      <c r="J13" s="304"/>
    </row>
    <row r="14" spans="1:56" s="281" customFormat="1" ht="22.5" customHeight="1" x14ac:dyDescent="0.2">
      <c r="B14" s="320"/>
      <c r="C14" s="1"/>
      <c r="D14" s="1"/>
      <c r="E14" s="1"/>
      <c r="F14" s="1"/>
      <c r="G14" s="1"/>
      <c r="H14" s="1"/>
      <c r="I14" s="1"/>
      <c r="J14" s="1"/>
    </row>
    <row r="15" spans="1:56" s="284" customFormat="1" ht="34.35" hidden="1" customHeight="1" x14ac:dyDescent="0.2">
      <c r="B15" s="84"/>
      <c r="C15" s="84"/>
      <c r="D15" s="84"/>
      <c r="E15" s="84"/>
      <c r="F15" s="84"/>
      <c r="G15" s="84"/>
      <c r="H15" s="84"/>
      <c r="I15" s="84"/>
      <c r="J15" s="84"/>
    </row>
    <row r="16" spans="1:56" s="284" customFormat="1" ht="34.35" hidden="1" customHeight="1" x14ac:dyDescent="0.2">
      <c r="B16" s="84"/>
      <c r="C16" s="84"/>
      <c r="D16" s="84"/>
      <c r="E16" s="84"/>
      <c r="F16" s="84"/>
      <c r="G16" s="84"/>
      <c r="H16" s="84"/>
      <c r="I16" s="84"/>
      <c r="J16" s="84"/>
    </row>
    <row r="17" spans="2:10" s="284" customFormat="1" ht="34.35" hidden="1" customHeight="1" x14ac:dyDescent="0.2">
      <c r="B17" s="84"/>
      <c r="C17" s="84"/>
      <c r="D17" s="84"/>
      <c r="E17" s="84"/>
      <c r="F17" s="84"/>
      <c r="G17" s="84"/>
      <c r="H17" s="84"/>
      <c r="I17" s="84"/>
      <c r="J17" s="84"/>
    </row>
    <row r="18" spans="2:10" s="284" customFormat="1" ht="34.35" hidden="1" customHeight="1" x14ac:dyDescent="0.2">
      <c r="B18" s="84"/>
      <c r="C18" s="84"/>
      <c r="D18" s="84"/>
      <c r="E18" s="84"/>
      <c r="F18" s="84"/>
      <c r="G18" s="84"/>
      <c r="H18" s="84"/>
      <c r="I18" s="84"/>
      <c r="J18" s="84"/>
    </row>
    <row r="19" spans="2:10" s="284" customFormat="1" ht="34.35" hidden="1" customHeight="1" x14ac:dyDescent="0.2">
      <c r="B19" s="84"/>
      <c r="C19" s="84"/>
      <c r="D19" s="84"/>
      <c r="E19" s="84"/>
      <c r="F19" s="84"/>
      <c r="G19" s="84"/>
      <c r="H19" s="84"/>
      <c r="I19" s="84"/>
      <c r="J19" s="84"/>
    </row>
    <row r="20" spans="2:10" s="284" customFormat="1" ht="34.35" hidden="1" customHeight="1" x14ac:dyDescent="0.2">
      <c r="B20" s="84"/>
      <c r="C20" s="84"/>
      <c r="D20" s="84"/>
      <c r="E20" s="84"/>
      <c r="F20" s="84"/>
      <c r="G20" s="84"/>
      <c r="H20" s="84"/>
      <c r="I20" s="84"/>
      <c r="J20" s="84"/>
    </row>
    <row r="21" spans="2:10" s="284" customFormat="1" ht="35.25" hidden="1" customHeight="1" x14ac:dyDescent="0.2">
      <c r="B21" s="84"/>
      <c r="C21" s="84"/>
      <c r="D21" s="84"/>
      <c r="E21" s="84"/>
      <c r="F21" s="84"/>
      <c r="G21" s="84"/>
      <c r="H21" s="84"/>
      <c r="I21" s="84"/>
      <c r="J21" s="84"/>
    </row>
    <row r="22" spans="2:10" ht="11.25" hidden="1" x14ac:dyDescent="0.2"/>
    <row r="23" spans="2:10" ht="11.25" hidden="1" customHeight="1" x14ac:dyDescent="0.2"/>
    <row r="24" spans="2:10" ht="11.25" hidden="1" customHeight="1" x14ac:dyDescent="0.2"/>
    <row r="25" spans="2:10" ht="11.25" hidden="1" customHeight="1" x14ac:dyDescent="0.2"/>
    <row r="26" spans="2:10" ht="11.25" hidden="1" customHeight="1" x14ac:dyDescent="0.2"/>
  </sheetData>
  <sheetProtection algorithmName="SHA-512" hashValue="rXlrf+nlE1fbkiZJafnrSxXvtKjQwG3sdeBq6YO2gE+qxoT/FsUyeiAw2W4z7D2WuNbRh7CXGAb4hxr915QSHQ==" saltValue="ZHkzQUd60EkqqyZbSGV8Jg==" spinCount="100000" sheet="1" objects="1" scenarios="1"/>
  <mergeCells count="4">
    <mergeCell ref="B5:J5"/>
    <mergeCell ref="B6:D6"/>
    <mergeCell ref="E6:G6"/>
    <mergeCell ref="H6:J6"/>
  </mergeCells>
  <conditionalFormatting sqref="B8:J8">
    <cfRule type="expression" dxfId="71" priority="5" stopIfTrue="1">
      <formula>B8=""</formula>
    </cfRule>
  </conditionalFormatting>
  <conditionalFormatting sqref="B9:J9">
    <cfRule type="expression" dxfId="70" priority="3" stopIfTrue="1">
      <formula>B9=""</formula>
    </cfRule>
  </conditionalFormatting>
  <conditionalFormatting sqref="B10:J10">
    <cfRule type="expression" dxfId="69" priority="4" stopIfTrue="1">
      <formula>B10=""</formula>
    </cfRule>
  </conditionalFormatting>
  <conditionalFormatting sqref="B11:J11">
    <cfRule type="expression" dxfId="68" priority="1" stopIfTrue="1">
      <formula>B11=""</formula>
    </cfRule>
  </conditionalFormatting>
  <conditionalFormatting sqref="B12:J12">
    <cfRule type="expression" dxfId="67" priority="2" stopIfTrue="1">
      <formula>B12=""</formula>
    </cfRule>
  </conditionalFormatting>
  <dataValidations count="4">
    <dataValidation type="decimal" operator="greaterThanOrEqual" allowBlank="1" showInputMessage="1" showErrorMessage="1" sqref="I9:J10 C12:D12 C9:D10 F9:G10 F12:G12 I12:J12" xr:uid="{7FDF4867-AEB7-43D6-99C8-47C4AF045FC0}">
      <formula1>0</formula1>
    </dataValidation>
    <dataValidation type="decimal" operator="greaterThan" allowBlank="1" showInputMessage="1" showErrorMessage="1" sqref="C8:D8 F8:G8 I8:J8" xr:uid="{80245388-E0FB-426C-A671-F6C70CF12D81}">
      <formula1>-10000000000000</formula1>
    </dataValidation>
    <dataValidation type="decimal" operator="greaterThanOrEqual" allowBlank="1" showErrorMessage="1" prompt="Value in million CHF" sqref="I11:J11 C11:D11 F11:G11" xr:uid="{09F09B4A-2E25-403D-8A61-12DDECF7AAD4}">
      <formula1>0</formula1>
    </dataValidation>
    <dataValidation operator="greaterThan" allowBlank="1" showErrorMessage="1" sqref="C7:D7 F7:J7" xr:uid="{36004915-5776-4733-A86F-8D0FDBD09753}"/>
  </dataValidations>
  <pageMargins left="0.7" right="0.7" top="0.75" bottom="0.75"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6CFA6-EDF6-41B8-BD8C-2DB2ABA77517}">
  <sheetPr codeName="Sheet28">
    <pageSetUpPr fitToPage="1"/>
  </sheetPr>
  <dimension ref="A1:AX23"/>
  <sheetViews>
    <sheetView zoomScaleNormal="100" workbookViewId="0"/>
  </sheetViews>
  <sheetFormatPr defaultColWidth="0" defaultRowHeight="0" customHeight="1" zeroHeight="1" x14ac:dyDescent="0.2"/>
  <cols>
    <col min="1" max="1" width="2.5" style="84" customWidth="1"/>
    <col min="2" max="2" width="25" style="84" customWidth="1"/>
    <col min="3" max="5" width="16.25" style="84" customWidth="1"/>
    <col min="6" max="6" width="4.625" style="84" customWidth="1"/>
    <col min="7" max="12" width="0" style="84" hidden="1" customWidth="1"/>
    <col min="13" max="13" width="9.875" style="84" hidden="1" customWidth="1"/>
    <col min="14" max="14" width="17.875" style="84" hidden="1" customWidth="1"/>
    <col min="15" max="15" width="2.625" style="84" hidden="1" customWidth="1"/>
    <col min="16" max="16" width="37.625" style="84" hidden="1" customWidth="1"/>
    <col min="17" max="17" width="9.875" style="84" hidden="1" customWidth="1"/>
    <col min="18" max="18" width="17.875" style="84" hidden="1" customWidth="1"/>
    <col min="19" max="19" width="2.625" style="84" hidden="1" customWidth="1"/>
    <col min="20" max="20" width="28.875" style="84" hidden="1" customWidth="1"/>
    <col min="21" max="21" width="10.125" style="84" hidden="1" customWidth="1"/>
    <col min="22" max="22" width="19.375" style="84" hidden="1" customWidth="1"/>
    <col min="23" max="23" width="11.875" style="84" hidden="1" customWidth="1"/>
    <col min="24" max="24" width="2.5" style="84" hidden="1" customWidth="1"/>
    <col min="25" max="25" width="19.125" style="84" hidden="1" customWidth="1"/>
    <col min="26" max="26" width="9.875" style="84" hidden="1" customWidth="1"/>
    <col min="27" max="27" width="17.875" style="84" hidden="1" customWidth="1"/>
    <col min="28" max="28" width="2.625" style="84" hidden="1" customWidth="1"/>
    <col min="29" max="29" width="37.625" style="84" hidden="1" customWidth="1"/>
    <col min="30" max="30" width="9.875" style="84" hidden="1" customWidth="1"/>
    <col min="31" max="31" width="17.875" style="84" hidden="1" customWidth="1"/>
    <col min="32" max="32" width="2.625" style="84" hidden="1" customWidth="1"/>
    <col min="33" max="50" width="37.625" style="84" hidden="1" customWidth="1"/>
    <col min="51" max="16384" width="10.125" style="84" hidden="1"/>
  </cols>
  <sheetData>
    <row r="1" spans="1:10" s="1" customFormat="1" ht="15.75" customHeight="1" x14ac:dyDescent="0.2">
      <c r="A1" s="280" t="str">
        <f>LUPKOD&amp;" "&amp;FONDNAMN</f>
        <v xml:space="preserve">LUP 2026-4 </v>
      </c>
    </row>
    <row r="2" spans="1:10" ht="7.5" customHeight="1" x14ac:dyDescent="0.2">
      <c r="A2" s="1"/>
      <c r="B2" s="1"/>
      <c r="C2" s="1"/>
      <c r="D2" s="1"/>
      <c r="E2" s="1"/>
      <c r="F2" s="1"/>
      <c r="G2" s="35"/>
      <c r="H2" s="28"/>
    </row>
    <row r="3" spans="1:10" ht="39" customHeight="1" x14ac:dyDescent="0.2">
      <c r="A3" s="1"/>
      <c r="B3" s="1"/>
      <c r="C3" s="1"/>
      <c r="D3" s="1"/>
      <c r="E3" s="321"/>
      <c r="F3" s="1"/>
      <c r="G3" s="35"/>
      <c r="H3" s="28"/>
    </row>
    <row r="4" spans="1:10" ht="30" customHeight="1" x14ac:dyDescent="0.2">
      <c r="A4" s="1"/>
      <c r="B4" s="415" t="s">
        <v>159</v>
      </c>
      <c r="C4" s="416"/>
      <c r="D4" s="416"/>
      <c r="E4" s="416"/>
      <c r="F4" s="1"/>
      <c r="G4" s="35"/>
      <c r="H4" s="28"/>
    </row>
    <row r="5" spans="1:10" ht="33.75" customHeight="1" x14ac:dyDescent="0.2">
      <c r="A5" s="1"/>
      <c r="B5" s="397" t="s">
        <v>179</v>
      </c>
      <c r="C5" s="397"/>
      <c r="D5" s="397"/>
      <c r="E5" s="397"/>
      <c r="F5" s="247"/>
      <c r="G5" s="247"/>
    </row>
    <row r="6" spans="1:10" ht="22.5" customHeight="1" x14ac:dyDescent="0.2">
      <c r="A6" s="1"/>
      <c r="B6" s="7"/>
      <c r="C6" s="151">
        <f>D6-1</f>
        <v>2023</v>
      </c>
      <c r="D6" s="151">
        <f>E6-1</f>
        <v>2024</v>
      </c>
      <c r="E6" s="151">
        <f>OneYear</f>
        <v>2025</v>
      </c>
      <c r="F6" s="1"/>
    </row>
    <row r="7" spans="1:10" s="284" customFormat="1" ht="22.5" customHeight="1" x14ac:dyDescent="0.2">
      <c r="A7" s="281"/>
      <c r="B7" s="45" t="s">
        <v>75</v>
      </c>
      <c r="C7" s="232"/>
      <c r="D7" s="232"/>
      <c r="E7" s="230"/>
      <c r="F7" s="1"/>
    </row>
    <row r="8" spans="1:10" s="284" customFormat="1" ht="22.5" customHeight="1" x14ac:dyDescent="0.2">
      <c r="A8" s="281"/>
      <c r="B8" s="2" t="s">
        <v>76</v>
      </c>
      <c r="C8" s="233"/>
      <c r="D8" s="233"/>
      <c r="E8" s="231"/>
      <c r="F8" s="1"/>
    </row>
    <row r="9" spans="1:10" s="1" customFormat="1" ht="51.75" customHeight="1" x14ac:dyDescent="0.2">
      <c r="B9" s="413" t="s">
        <v>77</v>
      </c>
      <c r="C9" s="414"/>
      <c r="D9" s="414"/>
      <c r="E9" s="414"/>
      <c r="F9" s="304"/>
      <c r="G9" s="304"/>
      <c r="H9" s="304"/>
      <c r="I9" s="304"/>
    </row>
    <row r="10" spans="1:10" s="281" customFormat="1" ht="22.5" customHeight="1" x14ac:dyDescent="0.2">
      <c r="B10" s="305"/>
      <c r="C10" s="1"/>
      <c r="D10" s="1"/>
      <c r="E10" s="1"/>
      <c r="F10" s="1"/>
      <c r="G10" s="1"/>
      <c r="H10" s="1"/>
      <c r="I10" s="1"/>
      <c r="J10" s="1"/>
    </row>
    <row r="11" spans="1:10" s="284" customFormat="1" ht="35.25" hidden="1" customHeight="1" x14ac:dyDescent="0.2">
      <c r="B11" s="84"/>
      <c r="C11" s="84"/>
      <c r="D11" s="84"/>
      <c r="E11" s="84"/>
    </row>
    <row r="12" spans="1:10" ht="15.95" hidden="1" customHeight="1" x14ac:dyDescent="0.2">
      <c r="F12" s="284"/>
    </row>
    <row r="13" spans="1:10" ht="11.25" hidden="1" customHeight="1" x14ac:dyDescent="0.2"/>
    <row r="14" spans="1:10" ht="11.25" hidden="1" customHeight="1" x14ac:dyDescent="0.2"/>
    <row r="15" spans="1:10" ht="11.25" hidden="1" customHeight="1" x14ac:dyDescent="0.2"/>
    <row r="16" spans="1:10" ht="11.25" hidden="1" customHeight="1" x14ac:dyDescent="0.2"/>
    <row r="17" ht="12"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sheetData>
  <sheetProtection algorithmName="SHA-512" hashValue="K/3oepItCe6T6qRyjsRFBA0mA8OBW+kSWpSjqh1YU9YDNgO5PCcW7Ani4XuKG25CIHdO7JR9D9ibRxXX0u2b9Q==" saltValue="OIo7i5DM8gi9Q6EWdqr6KA==" spinCount="100000" sheet="1" objects="1" scenarios="1"/>
  <mergeCells count="3">
    <mergeCell ref="B9:E9"/>
    <mergeCell ref="B4:E4"/>
    <mergeCell ref="B5:E5"/>
  </mergeCells>
  <conditionalFormatting sqref="C7:E7">
    <cfRule type="expression" dxfId="66" priority="2" stopIfTrue="1">
      <formula>C7=""</formula>
    </cfRule>
  </conditionalFormatting>
  <conditionalFormatting sqref="C8:E8">
    <cfRule type="expression" dxfId="65" priority="1" stopIfTrue="1">
      <formula>C8=""</formula>
    </cfRule>
  </conditionalFormatting>
  <dataValidations count="1">
    <dataValidation type="decimal" operator="greaterThanOrEqual" allowBlank="1" showInputMessage="1" showErrorMessage="1" sqref="C7:E8" xr:uid="{ED90E30A-16A9-4BC1-B197-BDA9E61BE89B}">
      <formula1>0</formula1>
    </dataValidation>
  </dataValidations>
  <pageMargins left="0.7" right="0.7" top="0.78740157499999996" bottom="0.78740157499999996" header="0.3" footer="0.3"/>
  <pageSetup paperSize="9" scale="97"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89DC-471C-44F6-84FD-D8CB7425ADD3}">
  <sheetPr codeName="Sheet29">
    <pageSetUpPr fitToPage="1"/>
  </sheetPr>
  <dimension ref="A1:AU27"/>
  <sheetViews>
    <sheetView zoomScaleNormal="100" workbookViewId="0"/>
  </sheetViews>
  <sheetFormatPr defaultColWidth="0" defaultRowHeight="0" customHeight="1" zeroHeight="1" x14ac:dyDescent="0.2"/>
  <cols>
    <col min="1" max="1" width="2.5" style="84" customWidth="1"/>
    <col min="2" max="2" width="42.125" style="84" customWidth="1"/>
    <col min="3" max="4" width="39.875" style="84" customWidth="1"/>
    <col min="5" max="5" width="4.625" style="84" customWidth="1"/>
    <col min="6" max="11" width="0" style="84" hidden="1" customWidth="1"/>
    <col min="12" max="12" width="9.875" style="84" hidden="1" customWidth="1"/>
    <col min="13" max="13" width="17.875" style="84" hidden="1" customWidth="1"/>
    <col min="14" max="14" width="2.625" style="84" hidden="1" customWidth="1"/>
    <col min="15" max="15" width="37.625" style="84" hidden="1" customWidth="1"/>
    <col min="16" max="16" width="9.875" style="84" hidden="1" customWidth="1"/>
    <col min="17" max="17" width="17.875" style="84" hidden="1" customWidth="1"/>
    <col min="18" max="18" width="2.625" style="84" hidden="1" customWidth="1"/>
    <col min="19" max="19" width="28.875" style="84" hidden="1" customWidth="1"/>
    <col min="20" max="20" width="10.125" style="84" hidden="1" customWidth="1"/>
    <col min="21" max="21" width="19.375" style="84" hidden="1" customWidth="1"/>
    <col min="22" max="22" width="11.875" style="84" hidden="1" customWidth="1"/>
    <col min="23" max="23" width="2.5" style="84" hidden="1" customWidth="1"/>
    <col min="24" max="24" width="19.125" style="84" hidden="1" customWidth="1"/>
    <col min="25" max="25" width="9.875" style="84" hidden="1" customWidth="1"/>
    <col min="26" max="26" width="17.875" style="84" hidden="1" customWidth="1"/>
    <col min="27" max="27" width="2.625" style="84" hidden="1" customWidth="1"/>
    <col min="28" max="28" width="37.625" style="84" hidden="1" customWidth="1"/>
    <col min="29" max="29" width="9.875" style="84" hidden="1" customWidth="1"/>
    <col min="30" max="30" width="17.875" style="84" hidden="1" customWidth="1"/>
    <col min="31" max="31" width="2.625" style="84" hidden="1" customWidth="1"/>
    <col min="32" max="47" width="37.625" style="84" hidden="1" customWidth="1"/>
    <col min="48" max="16384" width="10.125" style="84" hidden="1"/>
  </cols>
  <sheetData>
    <row r="1" spans="1:8" s="1" customFormat="1" ht="15.75" customHeight="1" x14ac:dyDescent="0.2">
      <c r="A1" s="280" t="str">
        <f>LUPKOD&amp;" "&amp;FONDNAMN</f>
        <v xml:space="preserve">LUP 2026-4 </v>
      </c>
    </row>
    <row r="2" spans="1:8" ht="7.5" customHeight="1" x14ac:dyDescent="0.2">
      <c r="A2" s="1"/>
      <c r="B2" s="1"/>
      <c r="C2" s="1"/>
      <c r="D2" s="1"/>
      <c r="E2" s="1"/>
      <c r="F2" s="1"/>
      <c r="G2" s="35"/>
      <c r="H2" s="28"/>
    </row>
    <row r="3" spans="1:8" ht="39" customHeight="1" x14ac:dyDescent="0.2">
      <c r="A3" s="1"/>
      <c r="B3" s="1"/>
      <c r="C3" s="1"/>
      <c r="D3" s="1"/>
      <c r="E3" s="1"/>
      <c r="F3" s="1"/>
      <c r="G3" s="35"/>
      <c r="H3" s="28"/>
    </row>
    <row r="4" spans="1:8" ht="30" customHeight="1" x14ac:dyDescent="0.2">
      <c r="A4" s="1"/>
      <c r="B4" s="246" t="s">
        <v>160</v>
      </c>
      <c r="C4" s="1"/>
      <c r="D4" s="1"/>
      <c r="E4" s="1"/>
      <c r="F4" s="1"/>
      <c r="G4" s="35"/>
      <c r="H4" s="28"/>
    </row>
    <row r="5" spans="1:8" ht="22.5" customHeight="1" x14ac:dyDescent="0.2">
      <c r="A5" s="1"/>
      <c r="B5" s="399" t="s">
        <v>175</v>
      </c>
      <c r="C5" s="399"/>
      <c r="D5" s="242"/>
      <c r="E5" s="1"/>
    </row>
    <row r="6" spans="1:8" ht="22.5" customHeight="1" x14ac:dyDescent="0.2">
      <c r="A6" s="1"/>
      <c r="B6" s="42"/>
      <c r="C6" s="152" t="s">
        <v>53</v>
      </c>
      <c r="D6" s="152" t="s">
        <v>199</v>
      </c>
      <c r="E6" s="1"/>
    </row>
    <row r="7" spans="1:8" s="284" customFormat="1" ht="22.5" customHeight="1" x14ac:dyDescent="0.2">
      <c r="A7" s="281"/>
      <c r="B7" s="45" t="s">
        <v>166</v>
      </c>
      <c r="C7" s="153"/>
      <c r="D7" s="154"/>
      <c r="E7" s="1"/>
    </row>
    <row r="8" spans="1:8" s="284" customFormat="1" ht="22.5" customHeight="1" x14ac:dyDescent="0.2">
      <c r="A8" s="281"/>
      <c r="B8" s="48" t="s">
        <v>165</v>
      </c>
      <c r="C8" s="12"/>
      <c r="D8" s="155"/>
      <c r="E8" s="1"/>
    </row>
    <row r="9" spans="1:8" s="284" customFormat="1" ht="22.5" customHeight="1" x14ac:dyDescent="0.2">
      <c r="A9" s="281"/>
      <c r="B9" s="134" t="s">
        <v>54</v>
      </c>
      <c r="C9" s="153"/>
      <c r="D9" s="154"/>
      <c r="E9" s="1"/>
    </row>
    <row r="10" spans="1:8" s="284" customFormat="1" ht="22.5" customHeight="1" x14ac:dyDescent="0.2">
      <c r="A10" s="281"/>
      <c r="B10" s="48" t="s">
        <v>55</v>
      </c>
      <c r="C10" s="12"/>
      <c r="D10" s="156"/>
      <c r="E10" s="1"/>
    </row>
    <row r="11" spans="1:8" s="284" customFormat="1" ht="22.5" customHeight="1" x14ac:dyDescent="0.2">
      <c r="A11" s="281"/>
      <c r="B11" s="134" t="s">
        <v>56</v>
      </c>
      <c r="C11" s="153"/>
      <c r="D11" s="154"/>
      <c r="E11" s="1"/>
    </row>
    <row r="12" spans="1:8" s="284" customFormat="1" ht="22.5" customHeight="1" x14ac:dyDescent="0.2">
      <c r="A12" s="281"/>
      <c r="B12" s="157" t="s">
        <v>57</v>
      </c>
      <c r="C12" s="158"/>
      <c r="D12" s="159"/>
      <c r="E12" s="1"/>
    </row>
    <row r="13" spans="1:8" s="281" customFormat="1" ht="34.35" customHeight="1" x14ac:dyDescent="0.2">
      <c r="B13" s="1"/>
      <c r="C13" s="1"/>
      <c r="D13" s="1"/>
      <c r="E13" s="1"/>
    </row>
    <row r="14" spans="1:8" s="284" customFormat="1" ht="34.35" hidden="1" customHeight="1" x14ac:dyDescent="0.2">
      <c r="C14" s="84"/>
      <c r="D14" s="84"/>
    </row>
    <row r="15" spans="1:8" s="284" customFormat="1" ht="35.25" hidden="1" customHeight="1" x14ac:dyDescent="0.2">
      <c r="B15" s="84"/>
      <c r="C15" s="84"/>
      <c r="D15" s="84"/>
    </row>
    <row r="16" spans="1:8" ht="11.25" hidden="1" x14ac:dyDescent="0.2">
      <c r="E16" s="284"/>
    </row>
    <row r="17" ht="11.25" hidden="1" customHeight="1" x14ac:dyDescent="0.2"/>
    <row r="18" ht="11.25" hidden="1" customHeight="1" x14ac:dyDescent="0.2"/>
    <row r="19" ht="11.25" hidden="1" customHeight="1" x14ac:dyDescent="0.2"/>
    <row r="20" ht="11.25" hidden="1" customHeight="1" x14ac:dyDescent="0.2"/>
    <row r="21" ht="12" hidden="1" customHeight="1" x14ac:dyDescent="0.2"/>
    <row r="22" ht="12" hidden="1" customHeight="1" x14ac:dyDescent="0.2"/>
    <row r="23" ht="12" hidden="1" customHeight="1" x14ac:dyDescent="0.2"/>
    <row r="24" ht="12" hidden="1" customHeight="1" x14ac:dyDescent="0.2"/>
    <row r="25" ht="12" hidden="1" customHeight="1" x14ac:dyDescent="0.2"/>
    <row r="26" ht="12" hidden="1" customHeight="1" x14ac:dyDescent="0.2"/>
    <row r="27" ht="12" hidden="1" customHeight="1" x14ac:dyDescent="0.2"/>
  </sheetData>
  <sheetProtection algorithmName="SHA-512" hashValue="6Ma7C5/Qi+fy54E+JSB6cCuxO4OiTZsY5QB3/NDWZR3DEffsxmoW457QWf0wtZlfxN+/NcRV0Pa1eLkQh5wBkA==" saltValue="oVR7BzTIWxgQ3lIL7H49sg==" spinCount="100000" sheet="1" objects="1" scenarios="1"/>
  <mergeCells count="1">
    <mergeCell ref="B5:C5"/>
  </mergeCells>
  <conditionalFormatting sqref="C7 C9 C11">
    <cfRule type="expression" dxfId="64" priority="1" stopIfTrue="1">
      <formula>C7=""</formula>
    </cfRule>
  </conditionalFormatting>
  <conditionalFormatting sqref="C7:C12">
    <cfRule type="expression" dxfId="63" priority="2" stopIfTrue="1">
      <formula>C7=""</formula>
    </cfRule>
  </conditionalFormatting>
  <conditionalFormatting sqref="C8 C10 C12">
    <cfRule type="expression" dxfId="62" priority="7" stopIfTrue="1">
      <formula>C8=""</formula>
    </cfRule>
  </conditionalFormatting>
  <conditionalFormatting sqref="D7 D9">
    <cfRule type="expression" dxfId="61" priority="29" stopIfTrue="1">
      <formula>D7=""</formula>
    </cfRule>
  </conditionalFormatting>
  <conditionalFormatting sqref="D8">
    <cfRule type="expression" dxfId="60" priority="11" stopIfTrue="1">
      <formula>D8=""</formula>
    </cfRule>
  </conditionalFormatting>
  <conditionalFormatting sqref="D10">
    <cfRule type="expression" dxfId="59" priority="28" stopIfTrue="1">
      <formula>D10=""</formula>
    </cfRule>
  </conditionalFormatting>
  <conditionalFormatting sqref="D11">
    <cfRule type="expression" dxfId="58" priority="10" stopIfTrue="1">
      <formula>D11=""</formula>
    </cfRule>
  </conditionalFormatting>
  <conditionalFormatting sqref="D12">
    <cfRule type="expression" dxfId="57" priority="9" stopIfTrue="1">
      <formula>D12=""</formula>
    </cfRule>
  </conditionalFormatting>
  <dataValidations count="1">
    <dataValidation type="list" allowBlank="1" showInputMessage="1" showErrorMessage="1" sqref="C7:C12" xr:uid="{370CBA55-4B4E-49BB-93E1-842C4C675C4E}">
      <formula1>"Ja,Nej"</formula1>
    </dataValidation>
  </dataValidations>
  <pageMargins left="0.7" right="0.7" top="0.78740157499999996" bottom="0.78740157499999996" header="0.3" footer="0.3"/>
  <pageSetup paperSize="9" scale="93"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B045F-3D93-4B40-A3BB-423F8C267A51}">
  <sheetPr>
    <pageSetUpPr fitToPage="1"/>
  </sheetPr>
  <dimension ref="A1:AV29"/>
  <sheetViews>
    <sheetView zoomScaleNormal="100" workbookViewId="0"/>
  </sheetViews>
  <sheetFormatPr defaultColWidth="0" defaultRowHeight="0" customHeight="1" zeroHeight="1" x14ac:dyDescent="0.2"/>
  <cols>
    <col min="1" max="1" width="2.5" style="342" customWidth="1"/>
    <col min="2" max="2" width="42.125" style="342" customWidth="1"/>
    <col min="3" max="3" width="40.625" style="342" customWidth="1"/>
    <col min="4" max="4" width="4.625" style="342" customWidth="1"/>
    <col min="5" max="10" width="0" style="342" hidden="1" customWidth="1"/>
    <col min="11" max="11" width="9.875" style="342" hidden="1" customWidth="1"/>
    <col min="12" max="12" width="17.875" style="342" hidden="1" customWidth="1"/>
    <col min="13" max="13" width="2.625" style="342" hidden="1" customWidth="1"/>
    <col min="14" max="14" width="37.625" style="342" hidden="1" customWidth="1"/>
    <col min="15" max="15" width="9.875" style="342" hidden="1" customWidth="1"/>
    <col min="16" max="16" width="17.875" style="342" hidden="1" customWidth="1"/>
    <col min="17" max="17" width="2.625" style="342" hidden="1" customWidth="1"/>
    <col min="18" max="18" width="28.875" style="342" hidden="1" customWidth="1"/>
    <col min="19" max="19" width="10.125" style="342" hidden="1" customWidth="1"/>
    <col min="20" max="20" width="19.375" style="342" hidden="1" customWidth="1"/>
    <col min="21" max="21" width="11.875" style="342" hidden="1" customWidth="1"/>
    <col min="22" max="22" width="2.5" style="342" hidden="1" customWidth="1"/>
    <col min="23" max="23" width="19.125" style="342" hidden="1" customWidth="1"/>
    <col min="24" max="24" width="9.875" style="342" hidden="1" customWidth="1"/>
    <col min="25" max="25" width="17.875" style="342" hidden="1" customWidth="1"/>
    <col min="26" max="26" width="2.625" style="342" hidden="1" customWidth="1"/>
    <col min="27" max="27" width="37.625" style="342" hidden="1" customWidth="1"/>
    <col min="28" max="28" width="9.875" style="342" hidden="1" customWidth="1"/>
    <col min="29" max="29" width="17.875" style="342" hidden="1" customWidth="1"/>
    <col min="30" max="30" width="2.625" style="342" hidden="1" customWidth="1"/>
    <col min="31" max="48" width="37.625" style="342" hidden="1" customWidth="1"/>
    <col min="49" max="16384" width="10.125" style="342" hidden="1"/>
  </cols>
  <sheetData>
    <row r="1" spans="1:7" s="339" customFormat="1" ht="15.75" customHeight="1" x14ac:dyDescent="0.2">
      <c r="A1" s="359" t="str">
        <f>LUPKOD&amp;" "&amp;FONDNAMN</f>
        <v xml:space="preserve">LUP 2026-4 </v>
      </c>
      <c r="B1" s="358"/>
      <c r="C1" s="358"/>
      <c r="D1" s="358"/>
    </row>
    <row r="2" spans="1:7" ht="7.5" customHeight="1" x14ac:dyDescent="0.2">
      <c r="A2" s="358"/>
      <c r="B2" s="358"/>
      <c r="C2" s="358"/>
      <c r="D2" s="358"/>
      <c r="E2" s="339"/>
      <c r="F2" s="340"/>
      <c r="G2" s="341"/>
    </row>
    <row r="3" spans="1:7" ht="39" customHeight="1" x14ac:dyDescent="0.2">
      <c r="A3" s="358"/>
      <c r="B3" s="358"/>
      <c r="C3" s="358"/>
      <c r="D3" s="358"/>
      <c r="E3" s="339"/>
      <c r="F3" s="340"/>
      <c r="G3" s="341"/>
    </row>
    <row r="4" spans="1:7" ht="30" customHeight="1" x14ac:dyDescent="0.2">
      <c r="A4" s="358"/>
      <c r="B4" s="360" t="s">
        <v>161</v>
      </c>
      <c r="C4" s="358"/>
      <c r="D4" s="358"/>
      <c r="E4" s="339"/>
      <c r="F4" s="340"/>
      <c r="G4" s="341"/>
    </row>
    <row r="5" spans="1:7" ht="22.5" customHeight="1" x14ac:dyDescent="0.2">
      <c r="A5" s="358"/>
      <c r="B5" s="344" t="s">
        <v>122</v>
      </c>
      <c r="C5" s="344"/>
      <c r="D5" s="358"/>
    </row>
    <row r="6" spans="1:7" ht="22.5" customHeight="1" x14ac:dyDescent="0.2">
      <c r="A6" s="358"/>
      <c r="B6" s="222"/>
      <c r="C6" s="44" t="s">
        <v>132</v>
      </c>
      <c r="D6" s="358"/>
    </row>
    <row r="7" spans="1:7" s="343" customFormat="1" ht="22.5" customHeight="1" x14ac:dyDescent="0.2">
      <c r="A7" s="357"/>
      <c r="B7" s="162" t="s">
        <v>107</v>
      </c>
      <c r="C7" s="345"/>
      <c r="D7" s="358"/>
    </row>
    <row r="8" spans="1:7" s="343" customFormat="1" ht="22.5" customHeight="1" x14ac:dyDescent="0.2">
      <c r="A8" s="357"/>
      <c r="B8" s="163" t="s">
        <v>169</v>
      </c>
      <c r="C8" s="346"/>
      <c r="D8" s="358"/>
    </row>
    <row r="9" spans="1:7" s="343" customFormat="1" ht="22.5" customHeight="1" x14ac:dyDescent="0.2">
      <c r="A9" s="357"/>
      <c r="B9" s="164" t="s">
        <v>59</v>
      </c>
      <c r="C9" s="347"/>
      <c r="D9" s="358"/>
    </row>
    <row r="10" spans="1:7" s="343" customFormat="1" ht="22.5" customHeight="1" x14ac:dyDescent="0.2">
      <c r="A10" s="357"/>
      <c r="B10" s="163" t="s">
        <v>60</v>
      </c>
      <c r="C10" s="367"/>
      <c r="E10" s="366"/>
    </row>
    <row r="11" spans="1:7" s="343" customFormat="1" ht="45" customHeight="1" x14ac:dyDescent="0.2">
      <c r="A11" s="357"/>
      <c r="B11" s="164" t="s">
        <v>123</v>
      </c>
      <c r="C11" s="365"/>
      <c r="D11" s="358"/>
    </row>
    <row r="12" spans="1:7" s="343" customFormat="1" ht="33.75" customHeight="1" x14ac:dyDescent="0.2">
      <c r="A12" s="357"/>
      <c r="B12" s="163" t="s">
        <v>124</v>
      </c>
      <c r="C12" s="364"/>
      <c r="D12" s="358"/>
    </row>
    <row r="13" spans="1:7" s="343" customFormat="1" ht="22.5" customHeight="1" x14ac:dyDescent="0.2">
      <c r="A13" s="357"/>
      <c r="B13" s="164" t="s">
        <v>61</v>
      </c>
      <c r="C13" s="365"/>
      <c r="D13" s="358"/>
    </row>
    <row r="14" spans="1:7" s="343" customFormat="1" ht="22.5" customHeight="1" x14ac:dyDescent="0.2">
      <c r="A14" s="357"/>
      <c r="B14" s="165" t="str">
        <f>"Aktuellt totalt förvaltat kapital i Kompositet (m"&amp;Ccy&amp;")"</f>
        <v>Aktuellt totalt förvaltat kapital i Kompositet (mUSD)</v>
      </c>
      <c r="C14" s="368"/>
      <c r="D14" s="358"/>
    </row>
    <row r="15" spans="1:7" s="343" customFormat="1" ht="22.5" customHeight="1" x14ac:dyDescent="0.2">
      <c r="A15" s="357"/>
      <c r="B15" s="358"/>
      <c r="C15" s="358"/>
      <c r="D15" s="358"/>
    </row>
    <row r="16" spans="1:7" s="343" customFormat="1" ht="34.35" hidden="1" customHeight="1" x14ac:dyDescent="0.2">
      <c r="C16" s="342"/>
    </row>
    <row r="17" spans="2:4" s="343" customFormat="1" ht="35.25" hidden="1" customHeight="1" x14ac:dyDescent="0.2">
      <c r="B17" s="342"/>
      <c r="C17" s="342"/>
    </row>
    <row r="18" spans="2:4" ht="11.25" hidden="1" x14ac:dyDescent="0.2">
      <c r="D18" s="343"/>
    </row>
    <row r="19" spans="2:4" ht="11.25" hidden="1" customHeight="1" x14ac:dyDescent="0.2"/>
    <row r="20" spans="2:4" ht="11.25" hidden="1" customHeight="1" x14ac:dyDescent="0.2"/>
    <row r="21" spans="2:4" ht="11.25" hidden="1" customHeight="1" x14ac:dyDescent="0.2"/>
    <row r="22" spans="2:4" ht="11.25" hidden="1" customHeight="1" x14ac:dyDescent="0.2"/>
    <row r="23" spans="2:4" ht="12" hidden="1" customHeight="1" x14ac:dyDescent="0.2"/>
    <row r="24" spans="2:4" ht="12" hidden="1" customHeight="1" x14ac:dyDescent="0.2"/>
    <row r="25" spans="2:4" ht="12" hidden="1" customHeight="1" x14ac:dyDescent="0.2"/>
    <row r="26" spans="2:4" ht="12" hidden="1" customHeight="1" x14ac:dyDescent="0.2"/>
    <row r="27" spans="2:4" ht="12" hidden="1" customHeight="1" x14ac:dyDescent="0.2"/>
    <row r="28" spans="2:4" ht="12" hidden="1" customHeight="1" x14ac:dyDescent="0.2"/>
    <row r="29" spans="2:4" ht="12" hidden="1" customHeight="1" x14ac:dyDescent="0.2"/>
  </sheetData>
  <sheetProtection algorithmName="SHA-512" hashValue="imcKw2ZFB/XFeef65n9PFPLmAntJ2Mru9OKesb4ZfuUIHlPG/n4wvP4SHuJAxT+vjH0icyoebJvgrwqXsd8FWg==" saltValue="4Gfkb4EnieNOT+uR9u1uzg==" spinCount="100000" sheet="1" objects="1" scenarios="1"/>
  <conditionalFormatting sqref="C7">
    <cfRule type="expression" dxfId="56" priority="7" stopIfTrue="1">
      <formula>C7=""</formula>
    </cfRule>
  </conditionalFormatting>
  <conditionalFormatting sqref="C8">
    <cfRule type="expression" dxfId="55" priority="8" stopIfTrue="1">
      <formula>C8=""</formula>
    </cfRule>
  </conditionalFormatting>
  <conditionalFormatting sqref="C9">
    <cfRule type="expression" dxfId="54" priority="5" stopIfTrue="1">
      <formula>C9=""</formula>
    </cfRule>
  </conditionalFormatting>
  <conditionalFormatting sqref="C10">
    <cfRule type="expression" dxfId="53" priority="1" stopIfTrue="1">
      <formula>C10=""</formula>
    </cfRule>
  </conditionalFormatting>
  <conditionalFormatting sqref="C11 C13">
    <cfRule type="expression" dxfId="52" priority="3" stopIfTrue="1">
      <formula>C11=""</formula>
    </cfRule>
  </conditionalFormatting>
  <conditionalFormatting sqref="C12 C14">
    <cfRule type="expression" dxfId="51" priority="4" stopIfTrue="1">
      <formula>C12=""</formula>
    </cfRule>
  </conditionalFormatting>
  <dataValidations count="4">
    <dataValidation type="textLength" allowBlank="1" showInputMessage="1" showErrorMessage="1" error="Bitte Anzahl eingeben!" sqref="C7" xr:uid="{5616F2D7-312C-4C95-8D67-95FC62150C17}">
      <formula1>0</formula1>
      <formula2>100</formula2>
    </dataValidation>
    <dataValidation allowBlank="1" showInputMessage="1" error="Bitte Anzahl eingeben!" sqref="C9" xr:uid="{569529D4-B417-46A5-99A3-CD9CEE13798C}"/>
    <dataValidation operator="greaterThanOrEqual" allowBlank="1" showInputMessage="1" showErrorMessage="1" error="Bitte Anzahl eingeben!" sqref="C8" xr:uid="{F0D1C7AF-CA08-4967-97EB-D8B9DECD58AA}"/>
    <dataValidation type="list" allowBlank="1" showInputMessage="1" showErrorMessage="1" sqref="E10 C10" xr:uid="{15F6A2B7-1D22-4AB8-AB49-F804D13AF248}">
      <formula1>"Ja,Nej"</formula1>
    </dataValidation>
  </dataValidations>
  <pageMargins left="0.7" right="0.7" top="0.78740157499999996" bottom="0.78740157499999996" header="0.3" footer="0.3"/>
  <pageSetup paperSize="9" scale="93"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A71B0-5EDD-47F9-BDDB-0A19E1731F33}">
  <sheetPr codeName="Sheet32">
    <pageSetUpPr fitToPage="1"/>
  </sheetPr>
  <dimension ref="A1:AZ22"/>
  <sheetViews>
    <sheetView zoomScaleNormal="100" zoomScaleSheetLayoutView="100" workbookViewId="0">
      <selection activeCell="B5" sqref="B5:H5"/>
    </sheetView>
  </sheetViews>
  <sheetFormatPr defaultColWidth="0" defaultRowHeight="0" customHeight="1" zeroHeight="1" x14ac:dyDescent="0.2"/>
  <cols>
    <col min="1" max="1" width="2.5" style="84" customWidth="1"/>
    <col min="2" max="2" width="23.75" style="84" customWidth="1"/>
    <col min="3" max="7" width="20" style="84" customWidth="1"/>
    <col min="8" max="8" width="20.625" style="84" customWidth="1"/>
    <col min="9" max="9" width="4.625" style="84" customWidth="1"/>
    <col min="10" max="15" width="0" style="84" hidden="1" customWidth="1"/>
    <col min="16" max="16" width="9.875" style="84" hidden="1" customWidth="1"/>
    <col min="17" max="17" width="17.875" style="84" hidden="1" customWidth="1"/>
    <col min="18" max="18" width="2.625" style="84" hidden="1" customWidth="1"/>
    <col min="19" max="19" width="37.625" style="84" hidden="1" customWidth="1"/>
    <col min="20" max="20" width="9.875" style="84" hidden="1" customWidth="1"/>
    <col min="21" max="21" width="17.875" style="84" hidden="1" customWidth="1"/>
    <col min="22" max="22" width="2.625" style="84" hidden="1" customWidth="1"/>
    <col min="23" max="23" width="28.875" style="84" hidden="1" customWidth="1"/>
    <col min="24" max="24" width="10.125" style="84" hidden="1" customWidth="1"/>
    <col min="25" max="25" width="19.375" style="84" hidden="1" customWidth="1"/>
    <col min="26" max="26" width="11.875" style="84" hidden="1" customWidth="1"/>
    <col min="27" max="27" width="2.5" style="84" hidden="1" customWidth="1"/>
    <col min="28" max="28" width="19.125" style="84" hidden="1" customWidth="1"/>
    <col min="29" max="29" width="9.875" style="84" hidden="1" customWidth="1"/>
    <col min="30" max="30" width="17.875" style="84" hidden="1" customWidth="1"/>
    <col min="31" max="31" width="2.625" style="84" hidden="1" customWidth="1"/>
    <col min="32" max="32" width="37.625" style="84" hidden="1" customWidth="1"/>
    <col min="33" max="33" width="9.875" style="84" hidden="1" customWidth="1"/>
    <col min="34" max="34" width="17.875" style="84" hidden="1" customWidth="1"/>
    <col min="35" max="35" width="2.625" style="84" hidden="1" customWidth="1"/>
    <col min="36" max="52" width="37.625" style="84" hidden="1" customWidth="1"/>
    <col min="53" max="16384" width="10.125" style="84" hidden="1"/>
  </cols>
  <sheetData>
    <row r="1" spans="1:9" s="1" customFormat="1" ht="15.75" customHeight="1" x14ac:dyDescent="0.2">
      <c r="A1" s="280" t="str">
        <f>LUPKOD&amp;" "&amp;FONDNAMN</f>
        <v xml:space="preserve">LUP 2026-4 </v>
      </c>
    </row>
    <row r="2" spans="1:9" ht="7.5" customHeight="1" x14ac:dyDescent="0.2">
      <c r="A2" s="1"/>
      <c r="B2" s="1"/>
      <c r="C2" s="1"/>
      <c r="D2" s="1"/>
      <c r="E2" s="1"/>
      <c r="F2" s="1"/>
      <c r="G2" s="35"/>
      <c r="H2" s="28"/>
      <c r="I2" s="28"/>
    </row>
    <row r="3" spans="1:9" ht="39" customHeight="1" x14ac:dyDescent="0.2">
      <c r="A3" s="1"/>
      <c r="B3" s="1"/>
      <c r="C3" s="1"/>
      <c r="D3" s="1"/>
      <c r="E3" s="1"/>
      <c r="F3" s="322"/>
      <c r="G3" s="35"/>
      <c r="H3" s="28"/>
      <c r="I3" s="28"/>
    </row>
    <row r="4" spans="1:9" ht="30" customHeight="1" x14ac:dyDescent="0.2">
      <c r="A4" s="1"/>
      <c r="B4" s="246" t="s">
        <v>198</v>
      </c>
      <c r="C4" s="1"/>
      <c r="D4" s="1"/>
      <c r="E4" s="1"/>
      <c r="F4" s="1"/>
      <c r="G4" s="35"/>
      <c r="H4" s="28"/>
      <c r="I4" s="28"/>
    </row>
    <row r="5" spans="1:9" ht="33.75" customHeight="1" x14ac:dyDescent="0.2">
      <c r="A5" s="1"/>
      <c r="B5" s="399" t="str">
        <f>"Vänligen fyll i samtliga gula fält (före avdrag av avgifter och beräknat i "&amp;Ccy&amp;" med stängningskurser).
Notera att historik sedan start ska begränsas till de senaste tio åren räknat bakåt från "&amp;DataDateStr&amp;"."</f>
        <v>Vänligen fyll i samtliga gula fält (före avdrag av avgifter och beräknat i USD med stängningskurser).
Notera att historik sedan start ska begränsas till de senaste tio åren räknat bakåt från 30 September 2026.</v>
      </c>
      <c r="C5" s="399"/>
      <c r="D5" s="399"/>
      <c r="E5" s="399"/>
      <c r="F5" s="399"/>
      <c r="G5" s="399"/>
      <c r="H5" s="399"/>
      <c r="I5" s="1"/>
    </row>
    <row r="6" spans="1:9" ht="45" customHeight="1" x14ac:dyDescent="0.2">
      <c r="A6" s="1"/>
      <c r="B6" s="125"/>
      <c r="C6" s="234" t="s">
        <v>86</v>
      </c>
      <c r="D6" s="235" t="s">
        <v>87</v>
      </c>
      <c r="E6" s="235" t="s">
        <v>88</v>
      </c>
      <c r="F6" s="235" t="s">
        <v>89</v>
      </c>
      <c r="G6" s="235" t="s">
        <v>90</v>
      </c>
      <c r="H6" s="236" t="s">
        <v>91</v>
      </c>
      <c r="I6" s="1"/>
    </row>
    <row r="7" spans="1:9" s="284" customFormat="1" ht="56.25" customHeight="1" x14ac:dyDescent="0.2">
      <c r="A7" s="281"/>
      <c r="B7" s="237" t="str">
        <f>"Nyckeltal beräknat från och med "&amp;TEXT(DATE(YEAR(DataDate)-3,MONTH(DataDate),DAY(DataDate)),"e-MM-dd")&amp;" till och med "&amp;TEXT(DataDate,"e-MM-dd")&amp;" (före avdrag av avgifter och beräknat i "&amp;Ccy&amp;")"</f>
        <v>Nyckeltal beräknat från och med 2023-09-30 till och med 2026-09-30 (före avdrag av avgifter och beräknat i USD)</v>
      </c>
      <c r="C7" s="238"/>
      <c r="D7" s="238"/>
      <c r="E7" s="238"/>
      <c r="F7" s="238"/>
      <c r="G7" s="238"/>
      <c r="H7" s="238"/>
      <c r="I7" s="1"/>
    </row>
    <row r="8" spans="1:9" s="284" customFormat="1" ht="45" customHeight="1" x14ac:dyDescent="0.2">
      <c r="A8" s="281"/>
      <c r="B8" s="120" t="str">
        <f>"Nyckeltal beräknat sedan start (före avdrag av avgifter och beräknat i "&amp;Ccy&amp;")"</f>
        <v>Nyckeltal beräknat sedan start (före avdrag av avgifter och beräknat i USD)</v>
      </c>
      <c r="C8" s="239"/>
      <c r="D8" s="239"/>
      <c r="E8" s="239"/>
      <c r="F8" s="239"/>
      <c r="G8" s="239"/>
      <c r="H8" s="239"/>
      <c r="I8" s="1"/>
    </row>
    <row r="9" spans="1:9" s="1" customFormat="1" ht="33.75" customHeight="1" x14ac:dyDescent="0.2">
      <c r="B9" s="417" t="s">
        <v>108</v>
      </c>
      <c r="C9" s="418"/>
      <c r="D9" s="418"/>
      <c r="E9" s="418"/>
      <c r="F9" s="418"/>
      <c r="G9" s="418"/>
      <c r="H9" s="418"/>
    </row>
    <row r="10" spans="1:9" s="281" customFormat="1" ht="22.5" customHeight="1" x14ac:dyDescent="0.2">
      <c r="B10" s="305"/>
      <c r="C10" s="1"/>
      <c r="D10" s="1"/>
      <c r="E10" s="1"/>
      <c r="F10" s="1"/>
      <c r="G10" s="1"/>
      <c r="H10" s="1"/>
      <c r="I10" s="1"/>
    </row>
    <row r="11" spans="1:9" s="284" customFormat="1" ht="34.35" hidden="1" customHeight="1" x14ac:dyDescent="0.2">
      <c r="B11" s="84"/>
      <c r="C11" s="84"/>
      <c r="D11" s="84"/>
      <c r="E11" s="84"/>
      <c r="F11" s="84"/>
      <c r="G11" s="84"/>
      <c r="H11" s="84"/>
      <c r="I11" s="84"/>
    </row>
    <row r="12" spans="1:9" s="284" customFormat="1" ht="34.35" hidden="1" customHeight="1" x14ac:dyDescent="0.2">
      <c r="B12" s="84"/>
      <c r="C12" s="84"/>
      <c r="D12" s="84"/>
      <c r="E12" s="84"/>
      <c r="F12" s="84"/>
      <c r="G12" s="84"/>
      <c r="H12" s="84"/>
      <c r="I12" s="84"/>
    </row>
    <row r="13" spans="1:9" s="284" customFormat="1" ht="34.35" hidden="1" customHeight="1" x14ac:dyDescent="0.2">
      <c r="B13" s="84"/>
      <c r="C13" s="84"/>
      <c r="D13" s="84"/>
      <c r="E13" s="84"/>
      <c r="F13" s="84"/>
      <c r="G13" s="84"/>
      <c r="H13" s="84"/>
      <c r="I13" s="84"/>
    </row>
    <row r="14" spans="1:9" s="284" customFormat="1" ht="34.35" hidden="1" customHeight="1" x14ac:dyDescent="0.2">
      <c r="B14" s="84"/>
      <c r="C14" s="84"/>
      <c r="D14" s="84"/>
      <c r="E14" s="84"/>
      <c r="F14" s="84"/>
      <c r="G14" s="84"/>
      <c r="H14" s="84"/>
      <c r="I14" s="84"/>
    </row>
    <row r="15" spans="1:9" s="284" customFormat="1" ht="34.35" hidden="1" customHeight="1" x14ac:dyDescent="0.2">
      <c r="B15" s="84"/>
      <c r="C15" s="84"/>
      <c r="D15" s="84"/>
      <c r="E15" s="84"/>
      <c r="F15" s="84"/>
      <c r="G15" s="84"/>
      <c r="H15" s="84"/>
      <c r="I15" s="84"/>
    </row>
    <row r="16" spans="1:9" s="284" customFormat="1" ht="34.35" hidden="1" customHeight="1" x14ac:dyDescent="0.2">
      <c r="B16" s="84"/>
      <c r="C16" s="84"/>
      <c r="D16" s="84"/>
      <c r="E16" s="84"/>
      <c r="F16" s="84"/>
      <c r="G16" s="84"/>
      <c r="H16" s="84"/>
    </row>
    <row r="17" spans="2:9" s="284" customFormat="1" ht="35.25" hidden="1" customHeight="1" x14ac:dyDescent="0.2">
      <c r="B17" s="84"/>
      <c r="C17" s="84"/>
      <c r="D17" s="84"/>
      <c r="E17" s="84"/>
      <c r="F17" s="84"/>
      <c r="G17" s="84"/>
      <c r="H17" s="84"/>
    </row>
    <row r="18" spans="2:9" ht="11.25" hidden="1" x14ac:dyDescent="0.2">
      <c r="I18" s="284"/>
    </row>
    <row r="19" spans="2:9" ht="11.25" hidden="1" customHeight="1" x14ac:dyDescent="0.2"/>
    <row r="20" spans="2:9" ht="11.25" hidden="1" customHeight="1" x14ac:dyDescent="0.2"/>
    <row r="21" spans="2:9" ht="11.25" hidden="1" customHeight="1" x14ac:dyDescent="0.2"/>
    <row r="22" spans="2:9" ht="11.25" hidden="1" customHeight="1" x14ac:dyDescent="0.2"/>
  </sheetData>
  <sheetProtection algorithmName="SHA-512" hashValue="Fzn2L960qhkH2qUJGo5JhZ+57oI8iIK5DpSQ8InzDh5qM7aOXyTOapprn/dlmxz1XeXqJkZMGiRLMlARlqEUMg==" saltValue="k7mGqTxFh4AtoDAcdEl8UQ==" spinCount="100000" sheet="1" objects="1" scenarios="1"/>
  <mergeCells count="2">
    <mergeCell ref="B5:H5"/>
    <mergeCell ref="B9:H9"/>
  </mergeCells>
  <conditionalFormatting sqref="C7:H7">
    <cfRule type="expression" dxfId="50" priority="1" stopIfTrue="1">
      <formula>C7=""</formula>
    </cfRule>
  </conditionalFormatting>
  <conditionalFormatting sqref="C8:H8">
    <cfRule type="expression" dxfId="49" priority="4" stopIfTrue="1">
      <formula>C8=""</formula>
    </cfRule>
  </conditionalFormatting>
  <dataValidations count="1">
    <dataValidation type="decimal" operator="greaterThanOrEqual" allowBlank="1" showInputMessage="1" showErrorMessage="1" sqref="C7:H8" xr:uid="{C901D1BF-647F-4B0F-998B-04C129612EB9}">
      <formula1>-2000</formula1>
    </dataValidation>
  </dataValidations>
  <pageMargins left="0.7" right="0.7" top="0.78740157499999996" bottom="0.78740157499999996" header="0.3" footer="0.3"/>
  <pageSetup paperSize="9" scale="9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B2452-9D1B-4846-9D01-BF37880DE8FD}">
  <sheetPr codeName="Sheet33">
    <pageSetUpPr fitToPage="1"/>
  </sheetPr>
  <dimension ref="A1:AZ22"/>
  <sheetViews>
    <sheetView zoomScaleNormal="100" zoomScaleSheetLayoutView="100" workbookViewId="0">
      <selection activeCell="B6" sqref="B6"/>
    </sheetView>
  </sheetViews>
  <sheetFormatPr defaultColWidth="0" defaultRowHeight="0" customHeight="1" zeroHeight="1" x14ac:dyDescent="0.2"/>
  <cols>
    <col min="1" max="1" width="2.5" style="84" customWidth="1"/>
    <col min="2" max="2" width="23.75" style="84" customWidth="1"/>
    <col min="3" max="7" width="20" style="84" customWidth="1"/>
    <col min="8" max="8" width="20.625" style="84" customWidth="1"/>
    <col min="9" max="9" width="4.625" style="84" customWidth="1"/>
    <col min="10" max="15" width="0" style="84" hidden="1" customWidth="1"/>
    <col min="16" max="16" width="9.875" style="84" hidden="1" customWidth="1"/>
    <col min="17" max="17" width="17.875" style="84" hidden="1" customWidth="1"/>
    <col min="18" max="18" width="2.625" style="84" hidden="1" customWidth="1"/>
    <col min="19" max="19" width="37.625" style="84" hidden="1" customWidth="1"/>
    <col min="20" max="20" width="9.875" style="84" hidden="1" customWidth="1"/>
    <col min="21" max="21" width="17.875" style="84" hidden="1" customWidth="1"/>
    <col min="22" max="22" width="2.625" style="84" hidden="1" customWidth="1"/>
    <col min="23" max="23" width="28.875" style="84" hidden="1" customWidth="1"/>
    <col min="24" max="24" width="10.125" style="84" hidden="1" customWidth="1"/>
    <col min="25" max="25" width="19.375" style="84" hidden="1" customWidth="1"/>
    <col min="26" max="26" width="11.875" style="84" hidden="1" customWidth="1"/>
    <col min="27" max="27" width="2.5" style="84" hidden="1" customWidth="1"/>
    <col min="28" max="28" width="19.125" style="84" hidden="1" customWidth="1"/>
    <col min="29" max="29" width="9.875" style="84" hidden="1" customWidth="1"/>
    <col min="30" max="30" width="17.875" style="84" hidden="1" customWidth="1"/>
    <col min="31" max="31" width="2.625" style="84" hidden="1" customWidth="1"/>
    <col min="32" max="32" width="37.625" style="84" hidden="1" customWidth="1"/>
    <col min="33" max="33" width="9.875" style="84" hidden="1" customWidth="1"/>
    <col min="34" max="34" width="17.875" style="84" hidden="1" customWidth="1"/>
    <col min="35" max="35" width="2.625" style="84" hidden="1" customWidth="1"/>
    <col min="36" max="52" width="37.625" style="84" hidden="1" customWidth="1"/>
    <col min="53" max="16384" width="10.125" style="84" hidden="1"/>
  </cols>
  <sheetData>
    <row r="1" spans="1:9" s="1" customFormat="1" ht="15.75" customHeight="1" x14ac:dyDescent="0.2">
      <c r="A1" s="280" t="str">
        <f>LUPKOD&amp;" "&amp;FONDNAMN</f>
        <v xml:space="preserve">LUP 2026-4 </v>
      </c>
    </row>
    <row r="2" spans="1:9" ht="7.5" customHeight="1" x14ac:dyDescent="0.2">
      <c r="A2" s="1"/>
      <c r="B2" s="1"/>
      <c r="C2" s="1"/>
      <c r="D2" s="1"/>
      <c r="E2" s="1"/>
      <c r="F2" s="1"/>
      <c r="G2" s="35"/>
      <c r="H2" s="28"/>
      <c r="I2" s="28"/>
    </row>
    <row r="3" spans="1:9" ht="39" customHeight="1" x14ac:dyDescent="0.2">
      <c r="A3" s="1"/>
      <c r="B3" s="1"/>
      <c r="C3" s="1"/>
      <c r="D3" s="1"/>
      <c r="E3" s="1"/>
      <c r="F3" s="322"/>
      <c r="G3" s="35"/>
      <c r="H3" s="28"/>
      <c r="I3" s="28"/>
    </row>
    <row r="4" spans="1:9" ht="30" customHeight="1" x14ac:dyDescent="0.2">
      <c r="A4" s="1"/>
      <c r="B4" s="246" t="s">
        <v>162</v>
      </c>
      <c r="C4" s="1"/>
      <c r="D4" s="1"/>
      <c r="E4" s="1"/>
      <c r="F4" s="1"/>
      <c r="G4" s="35"/>
      <c r="H4" s="28"/>
      <c r="I4" s="28"/>
    </row>
    <row r="5" spans="1:9" ht="22.5" customHeight="1" x14ac:dyDescent="0.2">
      <c r="A5" s="1"/>
      <c r="B5" s="399" t="str">
        <f>"Vänligen fyll i de gula fälten (före avdrag av avgifter och beräknat i "&amp;Ccy&amp;" med stängningskurser)."</f>
        <v>Vänligen fyll i de gula fälten (före avdrag av avgifter och beräknat i USD med stängningskurser).</v>
      </c>
      <c r="C5" s="399"/>
      <c r="D5" s="399"/>
      <c r="E5" s="399"/>
      <c r="F5" s="399"/>
      <c r="G5" s="399"/>
      <c r="H5" s="399"/>
      <c r="I5" s="1"/>
    </row>
    <row r="6" spans="1:9" ht="45" customHeight="1" x14ac:dyDescent="0.2">
      <c r="A6" s="1"/>
      <c r="B6" s="125"/>
      <c r="C6" s="240" t="s">
        <v>86</v>
      </c>
      <c r="D6" s="54" t="s">
        <v>87</v>
      </c>
      <c r="E6" s="54" t="s">
        <v>88</v>
      </c>
      <c r="F6" s="54" t="s">
        <v>89</v>
      </c>
      <c r="G6" s="54" t="s">
        <v>90</v>
      </c>
      <c r="H6" s="54" t="s">
        <v>91</v>
      </c>
      <c r="I6" s="1"/>
    </row>
    <row r="7" spans="1:9" s="284" customFormat="1" ht="56.25" customHeight="1" x14ac:dyDescent="0.2">
      <c r="A7" s="281"/>
      <c r="B7" s="237" t="str">
        <f>"Nyckeltal beräknat från och med "&amp;TEXT(DATE(YEAR(DataDate)-3,MONTH(DataDate),DAY(DataDate)),"e-MM-dd")&amp;" till och med "&amp;TEXT(DataDate,"e-MM-dd")&amp;" (före avdrag av avgifter och beräknat i "&amp;Ccy&amp;")"</f>
        <v>Nyckeltal beräknat från och med 2023-09-30 till och med 2026-09-30 (före avdrag av avgifter och beräknat i USD)</v>
      </c>
      <c r="C7" s="238"/>
      <c r="D7" s="238"/>
      <c r="E7" s="238"/>
      <c r="F7" s="238"/>
      <c r="G7" s="238"/>
      <c r="H7" s="238"/>
      <c r="I7" s="1"/>
    </row>
    <row r="8" spans="1:9" s="284" customFormat="1" ht="45" customHeight="1" x14ac:dyDescent="0.2">
      <c r="A8" s="281"/>
      <c r="B8" s="120" t="str">
        <f>"Nyckeltal beräknat sedan start (före avdrag av avgifter och beräknat i "&amp;Ccy&amp;")"</f>
        <v>Nyckeltal beräknat sedan start (före avdrag av avgifter och beräknat i USD)</v>
      </c>
      <c r="C8" s="239"/>
      <c r="D8" s="239"/>
      <c r="E8" s="239"/>
      <c r="F8" s="239"/>
      <c r="G8" s="239"/>
      <c r="H8" s="239"/>
      <c r="I8" s="1"/>
    </row>
    <row r="9" spans="1:9" s="1" customFormat="1" ht="22.5" customHeight="1" x14ac:dyDescent="0.2">
      <c r="B9" s="417" t="s">
        <v>92</v>
      </c>
      <c r="C9" s="418"/>
      <c r="D9" s="418"/>
      <c r="E9" s="418"/>
      <c r="F9" s="418"/>
      <c r="G9" s="418"/>
      <c r="H9" s="418"/>
    </row>
    <row r="10" spans="1:9" s="281" customFormat="1" ht="22.5" customHeight="1" x14ac:dyDescent="0.2">
      <c r="B10" s="305"/>
      <c r="C10" s="1"/>
      <c r="D10" s="1"/>
      <c r="E10" s="1"/>
      <c r="F10" s="1"/>
      <c r="G10" s="1"/>
      <c r="H10" s="1"/>
      <c r="I10" s="1"/>
    </row>
    <row r="11" spans="1:9" s="284" customFormat="1" ht="34.35" hidden="1" customHeight="1" x14ac:dyDescent="0.2">
      <c r="B11" s="84"/>
      <c r="C11" s="84"/>
      <c r="D11" s="84"/>
      <c r="E11" s="84"/>
      <c r="F11" s="84"/>
      <c r="G11" s="84"/>
      <c r="H11" s="84"/>
      <c r="I11" s="84"/>
    </row>
    <row r="12" spans="1:9" s="284" customFormat="1" ht="34.35" hidden="1" customHeight="1" x14ac:dyDescent="0.2">
      <c r="B12" s="84"/>
      <c r="C12" s="84"/>
      <c r="D12" s="84"/>
      <c r="E12" s="84"/>
      <c r="F12" s="84"/>
      <c r="G12" s="84"/>
      <c r="H12" s="84"/>
      <c r="I12" s="84"/>
    </row>
    <row r="13" spans="1:9" s="284" customFormat="1" ht="34.35" hidden="1" customHeight="1" x14ac:dyDescent="0.2">
      <c r="B13" s="84"/>
      <c r="C13" s="84"/>
      <c r="D13" s="84"/>
      <c r="E13" s="84"/>
      <c r="F13" s="84"/>
      <c r="G13" s="84"/>
      <c r="H13" s="84"/>
      <c r="I13" s="84"/>
    </row>
    <row r="14" spans="1:9" s="284" customFormat="1" ht="34.35" hidden="1" customHeight="1" x14ac:dyDescent="0.2">
      <c r="B14" s="84"/>
      <c r="C14" s="84"/>
      <c r="D14" s="84"/>
      <c r="E14" s="84"/>
      <c r="F14" s="84"/>
      <c r="G14" s="84"/>
      <c r="H14" s="84"/>
      <c r="I14" s="84"/>
    </row>
    <row r="15" spans="1:9" s="284" customFormat="1" ht="34.35" hidden="1" customHeight="1" x14ac:dyDescent="0.2">
      <c r="B15" s="84"/>
      <c r="C15" s="84"/>
      <c r="D15" s="84"/>
      <c r="E15" s="84"/>
      <c r="F15" s="84"/>
      <c r="G15" s="84"/>
      <c r="H15" s="84"/>
      <c r="I15" s="84"/>
    </row>
    <row r="16" spans="1:9" s="284" customFormat="1" ht="34.35" hidden="1" customHeight="1" x14ac:dyDescent="0.2">
      <c r="B16" s="84"/>
      <c r="C16" s="84"/>
      <c r="D16" s="84"/>
      <c r="E16" s="84"/>
      <c r="F16" s="84"/>
      <c r="G16" s="84"/>
      <c r="H16" s="84"/>
    </row>
    <row r="17" spans="2:9" s="284" customFormat="1" ht="35.25" hidden="1" customHeight="1" x14ac:dyDescent="0.2">
      <c r="B17" s="84"/>
      <c r="C17" s="84"/>
      <c r="D17" s="84"/>
      <c r="E17" s="84"/>
      <c r="F17" s="84"/>
      <c r="G17" s="84"/>
      <c r="H17" s="84"/>
    </row>
    <row r="18" spans="2:9" ht="11.25" hidden="1" x14ac:dyDescent="0.2">
      <c r="I18" s="284"/>
    </row>
    <row r="19" spans="2:9" ht="11.25" hidden="1" customHeight="1" x14ac:dyDescent="0.2"/>
    <row r="20" spans="2:9" ht="11.25" hidden="1" customHeight="1" x14ac:dyDescent="0.2"/>
    <row r="21" spans="2:9" ht="11.25" hidden="1" customHeight="1" x14ac:dyDescent="0.2"/>
    <row r="22" spans="2:9" ht="11.25" hidden="1" customHeight="1" x14ac:dyDescent="0.2"/>
  </sheetData>
  <sheetProtection algorithmName="SHA-512" hashValue="xhVQP3vmBRbMFV3Xtjh2V+YaEHvU03Lhg2ZKu6rFrzuYWdE1PgiAmqZbbVTMbK7f/pMsranfslNaps35cKMP+A==" saltValue="ykTzJ5g7x/66uBmGn1J7RA==" spinCount="100000" sheet="1" objects="1" scenarios="1"/>
  <mergeCells count="2">
    <mergeCell ref="B5:H5"/>
    <mergeCell ref="B9:H9"/>
  </mergeCells>
  <conditionalFormatting sqref="C7:H7">
    <cfRule type="expression" dxfId="48" priority="1" stopIfTrue="1">
      <formula>C7=""</formula>
    </cfRule>
  </conditionalFormatting>
  <conditionalFormatting sqref="C8:H8">
    <cfRule type="expression" dxfId="47" priority="4" stopIfTrue="1">
      <formula>C8=""</formula>
    </cfRule>
  </conditionalFormatting>
  <dataValidations count="1">
    <dataValidation type="decimal" operator="greaterThanOrEqual" allowBlank="1" showInputMessage="1" showErrorMessage="1" sqref="C7:H8" xr:uid="{C54B2459-7890-442B-A318-58D010F797ED}">
      <formula1>-2000</formula1>
    </dataValidation>
  </dataValidations>
  <pageMargins left="0.7" right="0.7" top="0.78740157499999996" bottom="0.78740157499999996" header="0.3" footer="0.3"/>
  <pageSetup paperSize="9" scale="91"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DA8BC-EF51-4498-9F0A-A8FE50CBA904}">
  <sheetPr codeName="Sheet34"/>
  <dimension ref="A1:H65"/>
  <sheetViews>
    <sheetView topLeftCell="A5" zoomScaleNormal="100" zoomScaleSheetLayoutView="100" workbookViewId="0">
      <selection activeCell="B6" sqref="B6"/>
    </sheetView>
  </sheetViews>
  <sheetFormatPr defaultColWidth="0" defaultRowHeight="0" customHeight="1" zeroHeight="1" x14ac:dyDescent="0.2"/>
  <cols>
    <col min="1" max="1" width="2.5" style="84" customWidth="1"/>
    <col min="2" max="2" width="13.375" style="325" customWidth="1"/>
    <col min="3" max="3" width="26.375" style="325" customWidth="1"/>
    <col min="4" max="4" width="25.625" style="325" customWidth="1"/>
    <col min="5" max="5" width="23.25" style="325" customWidth="1"/>
    <col min="6" max="6" width="23" style="325" customWidth="1"/>
    <col min="7" max="7" width="20.75" style="325" customWidth="1"/>
    <col min="8" max="8" width="20.625" style="325" customWidth="1"/>
    <col min="9" max="16384" width="13.375" style="325" hidden="1"/>
  </cols>
  <sheetData>
    <row r="1" spans="1:8" s="261" customFormat="1" ht="15.75" customHeight="1" x14ac:dyDescent="0.2">
      <c r="A1" s="280" t="str">
        <f>LUPKOD&amp;" "&amp;FONDNAMN</f>
        <v xml:space="preserve">LUP 2026-4 </v>
      </c>
    </row>
    <row r="2" spans="1:8" s="84" customFormat="1" ht="7.5" customHeight="1" x14ac:dyDescent="0.2">
      <c r="A2" s="1"/>
      <c r="B2" s="1"/>
      <c r="C2" s="1"/>
      <c r="D2" s="1"/>
      <c r="E2" s="1"/>
      <c r="F2" s="1"/>
      <c r="G2" s="35"/>
      <c r="H2" s="28"/>
    </row>
    <row r="3" spans="1:8" s="84" customFormat="1" ht="39" customHeight="1" x14ac:dyDescent="0.3">
      <c r="A3" s="1"/>
      <c r="B3" s="1"/>
      <c r="C3" s="1"/>
      <c r="D3" s="1"/>
      <c r="E3" s="1"/>
      <c r="F3" s="1"/>
      <c r="G3" s="35"/>
      <c r="H3" s="323"/>
    </row>
    <row r="4" spans="1:8" s="84" customFormat="1" ht="30" customHeight="1" x14ac:dyDescent="0.2">
      <c r="A4" s="1"/>
      <c r="B4" s="246" t="s">
        <v>201</v>
      </c>
      <c r="C4" s="1"/>
      <c r="D4" s="1"/>
      <c r="E4" s="1"/>
      <c r="F4" s="1"/>
      <c r="G4" s="35"/>
      <c r="H4" s="28"/>
    </row>
    <row r="5" spans="1:8" s="84" customFormat="1" ht="135" customHeight="1" x14ac:dyDescent="0.2">
      <c r="A5" s="1"/>
      <c r="B5" s="397" t="s">
        <v>216</v>
      </c>
      <c r="C5" s="397"/>
      <c r="D5" s="397"/>
      <c r="E5" s="397"/>
      <c r="F5" s="397"/>
      <c r="G5" s="397"/>
      <c r="H5" s="27"/>
    </row>
    <row r="6" spans="1:8" s="324" customFormat="1" ht="33.75" customHeight="1" x14ac:dyDescent="0.2">
      <c r="A6" s="1"/>
      <c r="B6" s="168"/>
      <c r="C6" s="419" t="s">
        <v>96</v>
      </c>
      <c r="D6" s="420"/>
      <c r="E6" s="169" t="s">
        <v>93</v>
      </c>
      <c r="F6" s="170" t="s">
        <v>63</v>
      </c>
      <c r="G6" s="169" t="s">
        <v>212</v>
      </c>
      <c r="H6" s="171"/>
    </row>
    <row r="7" spans="1:8" s="284" customFormat="1" ht="33.75" customHeight="1" x14ac:dyDescent="0.2">
      <c r="A7" s="281"/>
      <c r="B7" s="172" t="s">
        <v>62</v>
      </c>
      <c r="C7" s="173" t="s">
        <v>115</v>
      </c>
      <c r="D7" s="173" t="s">
        <v>116</v>
      </c>
      <c r="E7" s="174"/>
      <c r="F7" s="174"/>
      <c r="G7" s="175"/>
      <c r="H7" s="27"/>
    </row>
    <row r="8" spans="1:8" s="284" customFormat="1" ht="22.5" customHeight="1" x14ac:dyDescent="0.2">
      <c r="A8" s="281"/>
      <c r="B8" s="176">
        <v>1</v>
      </c>
      <c r="C8" s="177">
        <v>0.4</v>
      </c>
      <c r="D8" s="178">
        <v>1000000000</v>
      </c>
      <c r="E8" s="179">
        <f>SUM(F8:G8)</f>
        <v>0</v>
      </c>
      <c r="F8" s="180"/>
      <c r="G8" s="383"/>
      <c r="H8" s="181" t="str">
        <f>IF(D8&lt;&gt;"",IF(F8="","Obligatorisk uppgift ",IF(G8="","Obligatorisk uppgift","")),"")</f>
        <v xml:space="preserve">Obligatorisk uppgift </v>
      </c>
    </row>
    <row r="9" spans="1:8" s="284" customFormat="1" ht="22.5" customHeight="1" x14ac:dyDescent="0.2">
      <c r="A9" s="281"/>
      <c r="B9" s="182">
        <v>2</v>
      </c>
      <c r="C9" s="183">
        <f>D8+1</f>
        <v>1000000001</v>
      </c>
      <c r="D9" s="184"/>
      <c r="E9" s="185">
        <f>SUM(F9:G9)</f>
        <v>0</v>
      </c>
      <c r="F9" s="186"/>
      <c r="G9" s="384"/>
      <c r="H9" s="181" t="str">
        <f>IF(D9&lt;&gt;"",IF(F9="","Valfri uppgift ",IF(G9="","Valfri uppgift","")),"")</f>
        <v/>
      </c>
    </row>
    <row r="10" spans="1:8" s="284" customFormat="1" ht="22.5" customHeight="1" x14ac:dyDescent="0.2">
      <c r="A10" s="281"/>
      <c r="B10" s="176">
        <v>3</v>
      </c>
      <c r="C10" s="177">
        <f>IF(D9&lt;&gt;"",D9+1,C9)</f>
        <v>1000000001</v>
      </c>
      <c r="D10" s="187"/>
      <c r="E10" s="179">
        <f>SUM(F10:G10)</f>
        <v>0</v>
      </c>
      <c r="F10" s="180"/>
      <c r="G10" s="383"/>
      <c r="H10" s="181" t="str">
        <f>IF(D10&lt;&gt;"",IF(F10="","Valfri uppgift ",IF(G10="","Valfri uppgift","")),"")</f>
        <v/>
      </c>
    </row>
    <row r="11" spans="1:8" s="284" customFormat="1" ht="22.5" customHeight="1" x14ac:dyDescent="0.2">
      <c r="A11" s="281"/>
      <c r="B11" s="182">
        <v>4</v>
      </c>
      <c r="C11" s="183">
        <f>IF(D10&lt;&gt;"",D10+1,C10)</f>
        <v>1000000001</v>
      </c>
      <c r="D11" s="184"/>
      <c r="E11" s="185">
        <f>SUM(F11:G11)</f>
        <v>0</v>
      </c>
      <c r="F11" s="186"/>
      <c r="G11" s="384"/>
      <c r="H11" s="181" t="str">
        <f>IF(D11&lt;&gt;"",IF(F11="","Valfri uppgift ",IF(G11="","Valfri uppgift","")),"")</f>
        <v/>
      </c>
    </row>
    <row r="12" spans="1:8" s="284" customFormat="1" ht="22.5" customHeight="1" x14ac:dyDescent="0.2">
      <c r="A12" s="281"/>
      <c r="B12" s="188">
        <v>5</v>
      </c>
      <c r="C12" s="189">
        <f>IF(D11&lt;&gt;"",D11+1,C11)</f>
        <v>1000000001</v>
      </c>
      <c r="D12" s="190">
        <v>999999999999</v>
      </c>
      <c r="E12" s="191">
        <f>SUM(F12:G12)</f>
        <v>0</v>
      </c>
      <c r="F12" s="192"/>
      <c r="G12" s="385"/>
      <c r="H12" s="181" t="str">
        <f>IF(D12&lt;&gt;"",IF(F12="","Obligatorisk uppgift",IF(G12="","Obligatorisk uppgift","")),"")</f>
        <v>Obligatorisk uppgift</v>
      </c>
    </row>
    <row r="13" spans="1:8" s="284" customFormat="1" ht="17.25" customHeight="1" x14ac:dyDescent="0.2">
      <c r="A13" s="281"/>
      <c r="B13" s="193"/>
      <c r="C13" s="194"/>
      <c r="D13" s="27"/>
      <c r="E13" s="27"/>
      <c r="F13" s="27"/>
      <c r="G13" s="27"/>
      <c r="H13" s="27"/>
    </row>
    <row r="14" spans="1:8" s="84" customFormat="1" ht="17.25" customHeight="1" x14ac:dyDescent="0.2">
      <c r="A14" s="281"/>
      <c r="B14" s="27"/>
      <c r="C14" s="27"/>
      <c r="D14" s="27"/>
      <c r="E14" s="27"/>
      <c r="F14" s="27"/>
      <c r="G14" s="27"/>
      <c r="H14" s="27"/>
    </row>
    <row r="15" spans="1:8" s="84" customFormat="1" ht="33.75" customHeight="1" x14ac:dyDescent="0.2">
      <c r="A15" s="281"/>
      <c r="B15" s="195"/>
      <c r="C15" s="196" t="s">
        <v>183</v>
      </c>
      <c r="D15" s="196" t="s">
        <v>93</v>
      </c>
      <c r="E15" s="196" t="s">
        <v>63</v>
      </c>
      <c r="F15" s="197" t="s">
        <v>212</v>
      </c>
      <c r="G15" s="27"/>
      <c r="H15" s="27"/>
    </row>
    <row r="16" spans="1:8" s="284" customFormat="1" ht="22.5" customHeight="1" x14ac:dyDescent="0.2">
      <c r="A16" s="281"/>
      <c r="B16" s="198" t="s">
        <v>117</v>
      </c>
      <c r="C16" s="199"/>
      <c r="D16" s="200"/>
      <c r="E16" s="200"/>
      <c r="F16" s="201"/>
      <c r="G16" s="27"/>
      <c r="H16" s="27"/>
    </row>
    <row r="17" spans="1:8" s="284" customFormat="1" ht="22.5" customHeight="1" x14ac:dyDescent="0.2">
      <c r="A17" s="281"/>
      <c r="B17" s="176">
        <v>1000</v>
      </c>
      <c r="C17" s="202">
        <v>0.75</v>
      </c>
      <c r="D17" s="179">
        <f>SUM(E17:F17)</f>
        <v>0</v>
      </c>
      <c r="E17" s="179">
        <f>(IF(D8="",0,IF($B$17*1000000&lt;=D8,$B$17*1000000,D8)*F8)+IF(D9="",0,IF($B$17*1000000&lt;=D9,IF($B$17*1000000&gt;=C9,$B$17*1000000-C9+1,0),D9-C9+1)*F9)+IF(D10="",0,IF($B$17*1000000&lt;=D10,IF($B$17*1000000&gt;=C10,$B$17*1000000-C10+1,0),D10-C10+1)*F10)+IF(D11="",0,IF($B$17*1000000&lt;=D11,IF($B$17*1000000&gt;=C11,$B$17*1000000-C11+1,0),D11-C11+1)*F11)+IF(D12="",0,IF($B$17*1000000&lt;=D12,IF($B$17*1000000&gt;=C12,$B$17*1000000-C12+1,0),D12-C12+1)*F12))/($B$17*1000000)</f>
        <v>0</v>
      </c>
      <c r="F17" s="203">
        <f>(IF(D8="",0,IF($B$17*1000000&lt;=D8,$B$17*1000000,D8)*G8)+IF(D9="",0,IF($B$17*1000000&lt;=D9,IF($B$17*1000000&gt;=C9,$B$17*1000000-C9+1,0),D9-C9+1)*G9)+IF(D10="",0,IF($B$17*1000000&lt;=D10,IF($B$17*1000000&gt;=C10,$B$17*1000000-C10+1,0),D10-C10+1)*G10)+IF(D11="",0,IF($B$17*1000000&lt;=D11,IF($B$17*1000000&gt;=C11,$B$17*1000000-C11+1,0),D11-C11+1)*G11)+IF(D12="",0,IF($B$17*1000000&lt;=D12,IF($B$17*1000000&gt;=C12,$B$17*1000000-C12+1,0),D12-C12+1)*G12))/($B$17*1000000)</f>
        <v>0</v>
      </c>
      <c r="G17" s="27"/>
      <c r="H17" s="27"/>
    </row>
    <row r="18" spans="1:8" s="284" customFormat="1" ht="22.5" customHeight="1" x14ac:dyDescent="0.2">
      <c r="A18" s="281"/>
      <c r="B18" s="182">
        <v>1250</v>
      </c>
      <c r="C18" s="204">
        <v>0.1</v>
      </c>
      <c r="D18" s="185">
        <f>SUM(E18:F18)</f>
        <v>0</v>
      </c>
      <c r="E18" s="185">
        <f>(IF(D8="",0,IF($B$18*1000000&lt;=D8,$B$18*1000000,D8)*F8)+IF(D9="",0,IF($B$18*1000000&lt;=D9,IF($B$18*1000000&gt;=C9,$B$18*1000000-C9+1,0),D9-C9+1)*F9)+IF(D10="",0,IF($B$18*1000000&lt;=D10,IF($B$18*1000000&gt;=C10,$B$18*1000000-C10+1,0),D10-C10+1)*F10)+IF(D11="",0,IF($B$18*1000000&lt;=D11,IF($B$18*1000000&gt;=C11,$B$18*1000000-C11+1,0),D11-C11+1)*F11)+IF(D12="",0,IF($B$18*1000000&lt;=D12,IF($B$18*1000000&gt;=C12,$B$18*1000000-C12+1,0),D12-C12+1)*F12))/($B$18*1000000)</f>
        <v>0</v>
      </c>
      <c r="F18" s="205">
        <f>(IF(D8="",0,IF($B$18*1000000&lt;=D8,$B$18*1000000,D8)*G8)+IF(D9="",0,IF($B$18*1000000&lt;=D9,IF($B$18*1000000&gt;=C9,$B$18*1000000-C9+1,0),D9-C9+1)*G9)+IF(D10="",0,IF($B$18*1000000&lt;=D10,IF($B$18*1000000&gt;=C10,$B$18*1000000-C10+1,0),D10-C10+1)*G10)+IF(D11="",0,IF($B$18*1000000&lt;=D11,IF($B$18*1000000&gt;=C11,$B$18*1000000-C11+1,0),D11-C11+1)*G11)+IF(D12="",0,IF($B$18*1000000&lt;=D12,IF($B$18*1000000&gt;=C12,$B$18*1000000-C12+1,0),D12-C12+1)*G12))/($B$18*1000000)</f>
        <v>0</v>
      </c>
      <c r="G18" s="27"/>
      <c r="H18" s="27"/>
    </row>
    <row r="19" spans="1:8" s="284" customFormat="1" ht="22.5" customHeight="1" x14ac:dyDescent="0.2">
      <c r="A19" s="281"/>
      <c r="B19" s="176">
        <v>1500</v>
      </c>
      <c r="C19" s="202">
        <v>0.05</v>
      </c>
      <c r="D19" s="179">
        <f>SUM(E19:F19)</f>
        <v>0</v>
      </c>
      <c r="E19" s="179">
        <f>(IF(D8="",0,IF($B$19*1000000&lt;=D8,$B$19*1000000,D8)*F8)+IF(D9="",0,IF($B$19*1000000&lt;=D9,IF($B$19*1000000&gt;=C9,$B$19*1000000-C9+1,0),D9-C9+1)*F9)+IF(D10="",0,IF($B$19*1000000&lt;=D10,IF($B$19*1000000&gt;=C10,$B$19*1000000-C10+1,0),D10-C10+1)*F10)+IF(D11="",0,IF($B$19*1000000&lt;=D11,IF($B$19*1000000&gt;=C11,$B$19*1000000-C11+1,0),D11-C11+1)*F11)+IF(D12="",0,IF($B$19*1000000&lt;=D12,IF($B$19*1000000&gt;=C12,$B$19*1000000-C12+1,0),D12-C12+1)*F12))/($B$19*1000000)</f>
        <v>0</v>
      </c>
      <c r="F19" s="203">
        <f>(IF(D8="",0,IF($B$19*1000000&lt;=D8,$B$19*1000000,D8)*G8)+IF(D9="",0,IF($B$19*1000000&lt;=D9,IF($B$19*1000000&gt;=C9,$B$19*1000000-C9+1,0),D9-C9+1)*G9)+IF(D10="",0,IF($B$19*1000000&lt;=D10,IF($B$19*1000000&gt;=C10,$B$19*1000000-C10+1,0),D10-C10+1)*G10)+IF(D11="",0,IF($B$19*1000000&lt;=D11,IF($B$19*1000000&gt;=C11,$B$19*1000000-C11+1,0),D11-C11+1)*G11)+IF(D12="",0,IF($B$19*1000000&lt;=D12,IF($B$19*1000000&gt;=C12,$B$19*1000000-C12+1,0),D12-C12+1)*G12))/($B$19*1000000)</f>
        <v>0</v>
      </c>
      <c r="G19" s="27"/>
      <c r="H19" s="27"/>
    </row>
    <row r="20" spans="1:8" s="284" customFormat="1" ht="22.5" customHeight="1" x14ac:dyDescent="0.2">
      <c r="A20" s="281"/>
      <c r="B20" s="182">
        <v>1750</v>
      </c>
      <c r="C20" s="204">
        <v>0.05</v>
      </c>
      <c r="D20" s="185">
        <f>SUM(E20:F20)</f>
        <v>0</v>
      </c>
      <c r="E20" s="185">
        <f>(IF(D8="",0,IF($B$20*1000000&lt;=D8,$B$20*1000000,D8)*F8)+IF(D9="",0,IF($B$20*1000000&lt;=D9,IF($B$20*1000000&gt;=C9,$B$20*1000000-C9+1,0),D9-C9+1)*F9)+IF(D10="",0,IF($B$20*1000000&lt;=D10,IF($B$20*1000000&gt;=C10,$B$20*1000000-C10+1,0),D10-C10+1)*F10)+IF(D11="",0,IF($B$20*1000000&lt;=D11,IF($B$20*1000000&gt;=C11,$B$20*1000000-C11+1,0),D11-C11+1)*F11)+IF(D12="",0,IF($B$20*1000000&lt;=D12,IF($B$20*1000000&gt;=C12,$B$20*1000000-C12+1,0),D12-C12+1)*F12))/($B$20*1000000)</f>
        <v>0</v>
      </c>
      <c r="F20" s="205">
        <f>(IF(D8="",0,IF($B$20*1000000&lt;=D8,$B$20*1000000,D8)*G8)+IF(D9="",0,IF($B$20*1000000&lt;=D9,IF($B$20*1000000&gt;=C9,$B$20*1000000-C9+1,0),D9-C9+1)*G9)+IF(D10="",0,IF($B$20*1000000&lt;=D10,IF($B$20*1000000&gt;=C10,$B$20*1000000-C10+1,0),D10-C10+1)*G10)+IF(D11="",0,IF($B$20*1000000&lt;=D11,IF($B$20*1000000&gt;=C11,$B$20*1000000-C11+1,0),D11-C11+1)*G11)+IF(D12="",0,IF($B$20*1000000&lt;=D12,IF($B$20*1000000&gt;=C12,$B$20*1000000-C12+1,0),D12-C12+1)*G12))/($B$20*1000000)</f>
        <v>0</v>
      </c>
      <c r="G20" s="27"/>
      <c r="H20" s="27"/>
    </row>
    <row r="21" spans="1:8" s="284" customFormat="1" ht="22.5" customHeight="1" x14ac:dyDescent="0.2">
      <c r="A21" s="281"/>
      <c r="B21" s="176">
        <v>2000</v>
      </c>
      <c r="C21" s="202">
        <v>0.05</v>
      </c>
      <c r="D21" s="179">
        <f>SUM(E21:F21)</f>
        <v>0</v>
      </c>
      <c r="E21" s="179">
        <f>(IF(D8="",0,IF($B$21*1000000&lt;=D8,$B$21*1000000,D8)*F8)+IF(D9="",0,IF($B$21*1000000&lt;=D9,IF($B$21*1000000&gt;=C9,$B$21*1000000-C9+1,0),D9-C9+1)*F9)+IF(D10="",0,IF($B$21*1000000&lt;=D10,IF($B$21*1000000&gt;=C10,$B$21*1000000-C10+1,0),D10-C10+1)*F10)+IF(D11="",0,IF($B$21*1000000&lt;=D11,IF($B$21*1000000&gt;=C11,$B$21*1000000-C11+1,0),D11-C11+1)*F11)+IF(D12="",0,IF($B$21*1000000&lt;=D12,IF($B$21*1000000&gt;=C12,$B$21*1000000-C12+1,0),D12-C12+1)*F12))/($B$21*1000000)</f>
        <v>0</v>
      </c>
      <c r="F21" s="203">
        <f>(IF(D8="",0,IF($B$21*1000000&lt;=D8,$B$21*1000000,D8)*G8)+IF(D9="",0,IF($B$21*1000000&lt;=D9,IF($B$21*1000000&gt;=C9,$B$21*1000000-C9+1,0),D9-C9+1)*G9)+IF(D10="",0,IF($B$21*1000000&lt;=D10,IF($B$21*1000000&gt;=C10,$B$21*1000000-C10+1,0),D10-C10+1)*G10)+IF(D11="",0,IF($B$21*1000000&lt;=D11,IF($B$21*1000000&gt;=C11,$B$21*1000000-C11+1,0),D11-C11+1)*G11)+IF(D12="",0,IF($B$21*1000000&lt;=D12,IF($B$21*1000000&gt;=C12,$B$21*1000000-C12+1,0),D12-C12+1)*G12))/($B$21*1000000)</f>
        <v>0</v>
      </c>
      <c r="G21" s="27"/>
      <c r="H21" s="27"/>
    </row>
    <row r="22" spans="1:8" s="284" customFormat="1" ht="22.5" customHeight="1" x14ac:dyDescent="0.2">
      <c r="A22" s="281"/>
      <c r="B22" s="206" t="s">
        <v>94</v>
      </c>
      <c r="C22" s="207">
        <f>SUM(C17:C21)</f>
        <v>1</v>
      </c>
      <c r="D22" s="208">
        <f>SUMPRODUCT(C17:C21,D17:D21)</f>
        <v>0</v>
      </c>
      <c r="E22" s="209"/>
      <c r="F22" s="210"/>
      <c r="G22" s="27"/>
      <c r="H22" s="27"/>
    </row>
    <row r="23" spans="1:8" s="284" customFormat="1" ht="17.25" customHeight="1" x14ac:dyDescent="0.2">
      <c r="A23" s="281"/>
      <c r="B23" s="281"/>
      <c r="C23" s="281"/>
      <c r="D23" s="1"/>
      <c r="E23" s="1"/>
      <c r="F23" s="1"/>
      <c r="G23" s="1"/>
      <c r="H23" s="1"/>
    </row>
    <row r="24" spans="1:8" ht="17.25" hidden="1" customHeight="1" x14ac:dyDescent="0.2">
      <c r="A24" s="284"/>
    </row>
    <row r="25" spans="1:8" ht="17.25" hidden="1" customHeight="1" x14ac:dyDescent="0.2">
      <c r="A25" s="284"/>
    </row>
    <row r="26" spans="1:8" ht="17.25" hidden="1" customHeight="1" x14ac:dyDescent="0.2">
      <c r="A26" s="284"/>
    </row>
    <row r="27" spans="1:8" ht="17.25" hidden="1" customHeight="1" x14ac:dyDescent="0.2"/>
    <row r="28" spans="1:8" ht="17.25" hidden="1" customHeight="1" x14ac:dyDescent="0.2"/>
    <row r="29" spans="1:8" ht="17.25" hidden="1" customHeight="1" x14ac:dyDescent="0.2"/>
    <row r="30" spans="1:8" ht="17.25" hidden="1" customHeight="1" x14ac:dyDescent="0.2"/>
    <row r="31" spans="1:8" ht="17.25" hidden="1" customHeight="1" x14ac:dyDescent="0.2"/>
    <row r="32" spans="1:8" ht="17.25" hidden="1" customHeight="1" x14ac:dyDescent="0.2"/>
    <row r="33" ht="17.25" hidden="1" customHeight="1" x14ac:dyDescent="0.2"/>
    <row r="34" ht="17.25" hidden="1" customHeight="1" x14ac:dyDescent="0.2"/>
    <row r="35" ht="17.25" hidden="1" customHeight="1" x14ac:dyDescent="0.2"/>
    <row r="36" ht="17.25" hidden="1" customHeight="1" x14ac:dyDescent="0.2"/>
    <row r="37" ht="17.25" hidden="1" customHeight="1" x14ac:dyDescent="0.2"/>
    <row r="38" ht="17.25" hidden="1" customHeight="1" x14ac:dyDescent="0.2"/>
    <row r="39" ht="17.25" hidden="1" customHeight="1" x14ac:dyDescent="0.2"/>
    <row r="40" ht="17.25" hidden="1" customHeight="1" x14ac:dyDescent="0.2"/>
    <row r="41" ht="17.25" hidden="1" customHeight="1" x14ac:dyDescent="0.2"/>
    <row r="42" ht="17.25" hidden="1" customHeight="1" x14ac:dyDescent="0.2"/>
    <row r="43" ht="17.25" hidden="1" customHeight="1" x14ac:dyDescent="0.2"/>
    <row r="44" ht="17.25" hidden="1" customHeight="1" x14ac:dyDescent="0.2"/>
    <row r="45" ht="17.25" hidden="1" customHeight="1" x14ac:dyDescent="0.2"/>
    <row r="46" ht="17.25" hidden="1" customHeight="1" x14ac:dyDescent="0.2"/>
    <row r="47" ht="17.25" hidden="1" customHeight="1" x14ac:dyDescent="0.2"/>
    <row r="48" ht="17.25" hidden="1" customHeight="1" x14ac:dyDescent="0.2"/>
    <row r="49" ht="17.25" hidden="1" customHeight="1" x14ac:dyDescent="0.2"/>
    <row r="50" ht="17.25" hidden="1" customHeight="1" x14ac:dyDescent="0.2"/>
    <row r="51" ht="17.25" hidden="1" customHeight="1" x14ac:dyDescent="0.2"/>
    <row r="52" ht="17.25" hidden="1" customHeight="1" x14ac:dyDescent="0.2"/>
    <row r="53" ht="17.25" hidden="1" customHeight="1" x14ac:dyDescent="0.2"/>
    <row r="54" ht="17.25" hidden="1" customHeight="1" x14ac:dyDescent="0.2"/>
    <row r="55" ht="17.25" hidden="1" customHeight="1" x14ac:dyDescent="0.2"/>
    <row r="56" ht="17.25" hidden="1" customHeight="1" x14ac:dyDescent="0.2"/>
    <row r="57" ht="17.25" hidden="1" customHeight="1" x14ac:dyDescent="0.2"/>
    <row r="58" ht="17.25" hidden="1" customHeight="1" x14ac:dyDescent="0.2"/>
    <row r="59" ht="17.25" hidden="1" customHeight="1" x14ac:dyDescent="0.2"/>
    <row r="60" ht="17.25" hidden="1" customHeight="1" x14ac:dyDescent="0.2"/>
    <row r="61" ht="17.25" hidden="1" customHeight="1" x14ac:dyDescent="0.2"/>
    <row r="62" ht="17.25" hidden="1" customHeight="1" x14ac:dyDescent="0.2"/>
    <row r="63" ht="17.25" hidden="1" customHeight="1" x14ac:dyDescent="0.2"/>
    <row r="64" ht="17.25" hidden="1" customHeight="1" x14ac:dyDescent="0.2"/>
    <row r="65" ht="17.25" hidden="1" customHeight="1" x14ac:dyDescent="0.2"/>
  </sheetData>
  <sheetProtection algorithmName="SHA-512" hashValue="NgEGfK2Ui30cuwwsUgRFlynGjuZEfmpsvEW1nW9H9NMOiCwxOJ84cme5wiXk6wVeSFCGSkkHpRcj/EqYFfJS2w==" saltValue="qQWyrR38Dw24K7EwtNkIyA==" spinCount="100000" sheet="1" objects="1" scenarios="1"/>
  <mergeCells count="2">
    <mergeCell ref="B5:G5"/>
    <mergeCell ref="C6:D6"/>
  </mergeCells>
  <conditionalFormatting sqref="B11">
    <cfRule type="expression" dxfId="46" priority="68" stopIfTrue="1">
      <formula>B11=""</formula>
    </cfRule>
    <cfRule type="expression" dxfId="45" priority="70" stopIfTrue="1">
      <formula>B11=""</formula>
    </cfRule>
  </conditionalFormatting>
  <conditionalFormatting sqref="B9:C9">
    <cfRule type="expression" dxfId="44" priority="80" stopIfTrue="1">
      <formula>B9=""</formula>
    </cfRule>
  </conditionalFormatting>
  <conditionalFormatting sqref="B9:C12">
    <cfRule type="expression" dxfId="43" priority="55" stopIfTrue="1">
      <formula>B9=""</formula>
    </cfRule>
  </conditionalFormatting>
  <conditionalFormatting sqref="B18:C18">
    <cfRule type="expression" dxfId="42" priority="35" stopIfTrue="1">
      <formula>B18=""</formula>
    </cfRule>
    <cfRule type="expression" dxfId="41" priority="37" stopIfTrue="1">
      <formula>B18=""</formula>
    </cfRule>
  </conditionalFormatting>
  <conditionalFormatting sqref="B18:C19">
    <cfRule type="expression" dxfId="40" priority="31" stopIfTrue="1">
      <formula>B18=""</formula>
    </cfRule>
  </conditionalFormatting>
  <conditionalFormatting sqref="B20:C20">
    <cfRule type="expression" dxfId="39" priority="25" stopIfTrue="1">
      <formula>B20=""</formula>
    </cfRule>
    <cfRule type="expression" dxfId="38" priority="27" stopIfTrue="1">
      <formula>B20=""</formula>
    </cfRule>
  </conditionalFormatting>
  <conditionalFormatting sqref="B20:C21">
    <cfRule type="expression" dxfId="37" priority="21" stopIfTrue="1">
      <formula>B20=""</formula>
    </cfRule>
  </conditionalFormatting>
  <conditionalFormatting sqref="B9:D9 F9">
    <cfRule type="expression" dxfId="36" priority="57" stopIfTrue="1">
      <formula>B9=""</formula>
    </cfRule>
  </conditionalFormatting>
  <conditionalFormatting sqref="B17:F17">
    <cfRule type="expression" dxfId="35" priority="42" stopIfTrue="1">
      <formula>B17=""</formula>
    </cfRule>
    <cfRule type="expression" dxfId="34" priority="39" stopIfTrue="1">
      <formula>B17=""</formula>
    </cfRule>
  </conditionalFormatting>
  <conditionalFormatting sqref="B19:F19">
    <cfRule type="expression" dxfId="33" priority="29" stopIfTrue="1">
      <formula>B19=""</formula>
    </cfRule>
  </conditionalFormatting>
  <conditionalFormatting sqref="B21:F21">
    <cfRule type="expression" dxfId="32" priority="19" stopIfTrue="1">
      <formula>B21=""</formula>
    </cfRule>
  </conditionalFormatting>
  <conditionalFormatting sqref="B8:G8 B10:G10 B12:G12">
    <cfRule type="expression" dxfId="31" priority="4" stopIfTrue="1">
      <formula>B8=""</formula>
    </cfRule>
  </conditionalFormatting>
  <conditionalFormatting sqref="B8:G8 E10 E12">
    <cfRule type="expression" dxfId="30" priority="5" stopIfTrue="1">
      <formula>B8=""</formula>
    </cfRule>
  </conditionalFormatting>
  <conditionalFormatting sqref="C11:D11">
    <cfRule type="expression" dxfId="29" priority="54" stopIfTrue="1">
      <formula>C11=""</formula>
    </cfRule>
  </conditionalFormatting>
  <conditionalFormatting sqref="D18">
    <cfRule type="expression" dxfId="28" priority="15" stopIfTrue="1">
      <formula>D18=""</formula>
    </cfRule>
    <cfRule type="expression" dxfId="27" priority="13" stopIfTrue="1">
      <formula>D18=""</formula>
    </cfRule>
    <cfRule type="expression" dxfId="26" priority="14" stopIfTrue="1">
      <formula>D18=""</formula>
    </cfRule>
  </conditionalFormatting>
  <conditionalFormatting sqref="D19 D21">
    <cfRule type="expression" dxfId="25" priority="43" stopIfTrue="1">
      <formula>D19=""</formula>
    </cfRule>
  </conditionalFormatting>
  <conditionalFormatting sqref="D20">
    <cfRule type="expression" dxfId="24" priority="16" stopIfTrue="1">
      <formula>D20=""</formula>
    </cfRule>
    <cfRule type="expression" dxfId="23" priority="17" stopIfTrue="1">
      <formula>D20=""</formula>
    </cfRule>
    <cfRule type="expression" dxfId="22" priority="18" stopIfTrue="1">
      <formula>D20=""</formula>
    </cfRule>
  </conditionalFormatting>
  <conditionalFormatting sqref="D22">
    <cfRule type="expression" dxfId="21" priority="10" stopIfTrue="1">
      <formula>D22=""</formula>
    </cfRule>
    <cfRule type="expression" dxfId="20" priority="11" stopIfTrue="1">
      <formula>D22=""</formula>
    </cfRule>
    <cfRule type="expression" dxfId="19" priority="12" stopIfTrue="1">
      <formula>D22=""</formula>
    </cfRule>
  </conditionalFormatting>
  <conditionalFormatting sqref="D9:F9 C11:F11">
    <cfRule type="expression" dxfId="18" priority="3" stopIfTrue="1">
      <formula>C9=""</formula>
    </cfRule>
  </conditionalFormatting>
  <conditionalFormatting sqref="E9 E11">
    <cfRule type="expression" dxfId="17" priority="1" stopIfTrue="1">
      <formula>E9=""</formula>
    </cfRule>
    <cfRule type="expression" dxfId="16" priority="2" stopIfTrue="1">
      <formula>E9=""</formula>
    </cfRule>
  </conditionalFormatting>
  <conditionalFormatting sqref="E18:F18">
    <cfRule type="expression" dxfId="15" priority="36" stopIfTrue="1">
      <formula>E18=""</formula>
    </cfRule>
    <cfRule type="expression" dxfId="14" priority="38" stopIfTrue="1">
      <formula>E18=""</formula>
    </cfRule>
  </conditionalFormatting>
  <conditionalFormatting sqref="E18:F19">
    <cfRule type="expression" dxfId="13" priority="32" stopIfTrue="1">
      <formula>E18=""</formula>
    </cfRule>
  </conditionalFormatting>
  <conditionalFormatting sqref="E20:F20">
    <cfRule type="expression" dxfId="12" priority="28" stopIfTrue="1">
      <formula>E20=""</formula>
    </cfRule>
    <cfRule type="expression" dxfId="11" priority="26" stopIfTrue="1">
      <formula>E20=""</formula>
    </cfRule>
  </conditionalFormatting>
  <conditionalFormatting sqref="E20:F21">
    <cfRule type="expression" dxfId="10" priority="22" stopIfTrue="1">
      <formula>E20=""</formula>
    </cfRule>
  </conditionalFormatting>
  <conditionalFormatting sqref="F9 D9:D12">
    <cfRule type="expression" dxfId="9" priority="58" stopIfTrue="1">
      <formula>D9=""</formula>
    </cfRule>
  </conditionalFormatting>
  <conditionalFormatting sqref="F10:F12">
    <cfRule type="expression" dxfId="8" priority="61" stopIfTrue="1">
      <formula>F10=""</formula>
    </cfRule>
  </conditionalFormatting>
  <conditionalFormatting sqref="F11">
    <cfRule type="expression" dxfId="7" priority="60" stopIfTrue="1">
      <formula>F11=""</formula>
    </cfRule>
  </conditionalFormatting>
  <conditionalFormatting sqref="G9">
    <cfRule type="expression" dxfId="6" priority="81" stopIfTrue="1">
      <formula>G9=""</formula>
    </cfRule>
    <cfRule type="expression" dxfId="5" priority="79" stopIfTrue="1">
      <formula>G9=""</formula>
    </cfRule>
  </conditionalFormatting>
  <conditionalFormatting sqref="G9:G11">
    <cfRule type="expression" dxfId="4" priority="71" stopIfTrue="1">
      <formula>G9=""</formula>
    </cfRule>
  </conditionalFormatting>
  <conditionalFormatting sqref="G11">
    <cfRule type="expression" dxfId="3" priority="69" stopIfTrue="1">
      <formula>G11=""</formula>
    </cfRule>
  </conditionalFormatting>
  <conditionalFormatting sqref="G11:G12">
    <cfRule type="expression" dxfId="2" priority="65" stopIfTrue="1">
      <formula>G11=""</formula>
    </cfRule>
  </conditionalFormatting>
  <dataValidations count="6">
    <dataValidation operator="greaterThanOrEqual" allowBlank="1" showErrorMessage="1" errorTitle="Fehler" error="Bitte wählen Sie ein gültiges Format." prompt="Value in million CHF" sqref="D22" xr:uid="{81EB470A-85F3-4D8D-BE02-7B9636F32DF0}"/>
    <dataValidation type="decimal" allowBlank="1" showInputMessage="1" showErrorMessage="1" sqref="E22:F22" xr:uid="{A5B79DFB-F89B-40D1-8E13-D724D71B5958}">
      <formula1>0</formula1>
      <formula2>200</formula2>
    </dataValidation>
    <dataValidation operator="greaterThan" allowBlank="1" showInputMessage="1" showErrorMessage="1" sqref="E17:F21" xr:uid="{ED933EEB-F3B0-4885-8E76-FCF2494BC2AA}"/>
    <dataValidation type="decimal" allowBlank="1" showInputMessage="1" showErrorMessage="1" sqref="G7 D16:D21 E16:F16" xr:uid="{BD0340E3-7604-408A-99E7-F3858BE87AEA}">
      <formula1>-10</formula1>
      <formula2>10</formula2>
    </dataValidation>
    <dataValidation type="whole" operator="greaterThan" allowBlank="1" showInputMessage="1" showErrorMessage="1" sqref="D9:D12" xr:uid="{C4408D8B-2EC3-4127-A450-D7235DFCCF45}">
      <formula1>C9</formula1>
    </dataValidation>
    <dataValidation type="decimal" allowBlank="1" showInputMessage="1" showErrorMessage="1" errorTitle="Inmatningsfel" error="Inmatningen skall bestå av decimaltal större än noll." sqref="F8:G12" xr:uid="{C2282717-C140-4F1A-B49A-672C5028703B}">
      <formula1>0</formula1>
      <formula2>1000</formula2>
    </dataValidation>
  </dataValidations>
  <pageMargins left="0.7" right="0.7" top="0.75" bottom="0.75" header="0.3" footer="0.3"/>
  <pageSetup paperSize="9" orientation="landscape" r:id="rId1"/>
  <ignoredErrors>
    <ignoredError sqref="D22" formulaRange="1"/>
  </ignoredError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D2E76-B9E9-4086-8394-A8226929C879}">
  <dimension ref="A1:H51"/>
  <sheetViews>
    <sheetView workbookViewId="0"/>
  </sheetViews>
  <sheetFormatPr defaultColWidth="0" defaultRowHeight="0" customHeight="1" zeroHeight="1" x14ac:dyDescent="0.2"/>
  <cols>
    <col min="1" max="1" width="2.5" style="1" customWidth="1"/>
    <col min="2" max="2" width="20.875" style="278" customWidth="1"/>
    <col min="3" max="4" width="17.875" style="211" customWidth="1"/>
    <col min="5" max="5" width="17.875" style="279" customWidth="1"/>
    <col min="6" max="6" width="17.875" style="276" customWidth="1"/>
    <col min="7" max="7" width="17.875" style="277" customWidth="1"/>
    <col min="8" max="16384" width="9" style="263" hidden="1"/>
  </cols>
  <sheetData>
    <row r="1" spans="1:8" s="261" customFormat="1" ht="15.75" customHeight="1" x14ac:dyDescent="0.2">
      <c r="A1" s="280" t="str">
        <f>LUPKOD&amp;" "&amp;FONDNAMN</f>
        <v xml:space="preserve">LUP 2026-4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202</v>
      </c>
      <c r="C4" s="1"/>
      <c r="D4" s="1"/>
      <c r="E4" s="1"/>
      <c r="F4" s="1"/>
      <c r="G4" s="35"/>
      <c r="H4" s="28"/>
    </row>
    <row r="5" spans="1:8" ht="33.75" customHeight="1" x14ac:dyDescent="0.2">
      <c r="B5" s="421" t="str">
        <f>"Vänligen fyll i all relevant infomationen i de gula fälten.
Frågan ska besvaras utifrån en tidsperiod på 12 månader räknat bakåt från "&amp;DataDateStr&amp;"."</f>
        <v>Vänligen fyll i all relevant infomationen i de gula fälten.
Frågan ska besvaras utifrån en tidsperiod på 12 månader räknat bakåt från 30 September 2026.</v>
      </c>
      <c r="C5" s="421"/>
      <c r="D5" s="421"/>
      <c r="E5" s="421"/>
      <c r="F5" s="421"/>
      <c r="G5" s="262"/>
    </row>
    <row r="6" spans="1:8" ht="45" customHeight="1" x14ac:dyDescent="0.2">
      <c r="B6" s="160" t="s">
        <v>136</v>
      </c>
      <c r="C6" s="161" t="s">
        <v>167</v>
      </c>
      <c r="D6" s="160" t="s">
        <v>137</v>
      </c>
      <c r="E6" s="161" t="s">
        <v>138</v>
      </c>
      <c r="F6" s="161" t="s">
        <v>139</v>
      </c>
      <c r="G6" s="262"/>
    </row>
    <row r="7" spans="1:8" ht="15" customHeight="1" x14ac:dyDescent="0.2">
      <c r="B7" s="264"/>
      <c r="C7" s="265"/>
      <c r="D7" s="264"/>
      <c r="E7" s="264"/>
      <c r="F7" s="266"/>
      <c r="G7" s="262"/>
    </row>
    <row r="8" spans="1:8" ht="15" customHeight="1" x14ac:dyDescent="0.2">
      <c r="B8" s="267"/>
      <c r="C8" s="268"/>
      <c r="D8" s="269"/>
      <c r="E8" s="269"/>
      <c r="F8" s="270"/>
      <c r="G8" s="262"/>
    </row>
    <row r="9" spans="1:8" ht="15" customHeight="1" x14ac:dyDescent="0.2">
      <c r="B9" s="264"/>
      <c r="C9" s="265"/>
      <c r="D9" s="264"/>
      <c r="E9" s="264"/>
      <c r="F9" s="266"/>
      <c r="G9" s="262"/>
    </row>
    <row r="10" spans="1:8" ht="15" customHeight="1" x14ac:dyDescent="0.2">
      <c r="B10" s="267"/>
      <c r="C10" s="268"/>
      <c r="D10" s="269"/>
      <c r="E10" s="269"/>
      <c r="F10" s="270"/>
      <c r="G10" s="262"/>
    </row>
    <row r="11" spans="1:8" ht="15" customHeight="1" x14ac:dyDescent="0.2">
      <c r="B11" s="264"/>
      <c r="C11" s="265"/>
      <c r="D11" s="264"/>
      <c r="E11" s="264"/>
      <c r="F11" s="266"/>
      <c r="G11" s="262"/>
    </row>
    <row r="12" spans="1:8" ht="15" customHeight="1" x14ac:dyDescent="0.2">
      <c r="B12" s="267"/>
      <c r="C12" s="268"/>
      <c r="D12" s="269"/>
      <c r="E12" s="269"/>
      <c r="F12" s="270"/>
      <c r="G12" s="262"/>
    </row>
    <row r="13" spans="1:8" ht="15" customHeight="1" x14ac:dyDescent="0.2">
      <c r="B13" s="264"/>
      <c r="C13" s="265"/>
      <c r="D13" s="264"/>
      <c r="E13" s="264"/>
      <c r="F13" s="266"/>
      <c r="G13" s="262"/>
    </row>
    <row r="14" spans="1:8" ht="15" customHeight="1" x14ac:dyDescent="0.2">
      <c r="B14" s="267"/>
      <c r="C14" s="268"/>
      <c r="D14" s="269"/>
      <c r="E14" s="269"/>
      <c r="F14" s="270"/>
      <c r="G14" s="262"/>
    </row>
    <row r="15" spans="1:8" ht="15" customHeight="1" x14ac:dyDescent="0.2">
      <c r="B15" s="264"/>
      <c r="C15" s="265"/>
      <c r="D15" s="264"/>
      <c r="E15" s="264"/>
      <c r="F15" s="266"/>
      <c r="G15" s="262"/>
    </row>
    <row r="16" spans="1:8" ht="15" customHeight="1" x14ac:dyDescent="0.2">
      <c r="B16" s="267"/>
      <c r="C16" s="268"/>
      <c r="D16" s="269"/>
      <c r="E16" s="269"/>
      <c r="F16" s="270"/>
      <c r="G16" s="262"/>
    </row>
    <row r="17" spans="2:7" ht="15" customHeight="1" x14ac:dyDescent="0.2">
      <c r="B17" s="264"/>
      <c r="C17" s="265"/>
      <c r="D17" s="264"/>
      <c r="E17" s="264"/>
      <c r="F17" s="266"/>
      <c r="G17" s="262"/>
    </row>
    <row r="18" spans="2:7" ht="15" customHeight="1" x14ac:dyDescent="0.2">
      <c r="B18" s="267"/>
      <c r="C18" s="268"/>
      <c r="D18" s="269"/>
      <c r="E18" s="269"/>
      <c r="F18" s="270"/>
      <c r="G18" s="262"/>
    </row>
    <row r="19" spans="2:7" ht="15" customHeight="1" x14ac:dyDescent="0.2">
      <c r="B19" s="264"/>
      <c r="C19" s="265"/>
      <c r="D19" s="264"/>
      <c r="E19" s="264"/>
      <c r="F19" s="266"/>
      <c r="G19" s="262"/>
    </row>
    <row r="20" spans="2:7" ht="15" customHeight="1" x14ac:dyDescent="0.2">
      <c r="B20" s="267"/>
      <c r="C20" s="268"/>
      <c r="D20" s="269"/>
      <c r="E20" s="269"/>
      <c r="F20" s="270"/>
      <c r="G20" s="262"/>
    </row>
    <row r="21" spans="2:7" ht="15" customHeight="1" x14ac:dyDescent="0.2">
      <c r="B21" s="264"/>
      <c r="C21" s="265"/>
      <c r="D21" s="264"/>
      <c r="E21" s="264"/>
      <c r="F21" s="266"/>
      <c r="G21" s="262"/>
    </row>
    <row r="22" spans="2:7" ht="15" customHeight="1" x14ac:dyDescent="0.2">
      <c r="B22" s="267"/>
      <c r="C22" s="268"/>
      <c r="D22" s="269"/>
      <c r="E22" s="269"/>
      <c r="F22" s="270"/>
      <c r="G22" s="262"/>
    </row>
    <row r="23" spans="2:7" ht="15" customHeight="1" x14ac:dyDescent="0.2">
      <c r="B23" s="264"/>
      <c r="C23" s="265"/>
      <c r="D23" s="264"/>
      <c r="E23" s="264"/>
      <c r="F23" s="266"/>
      <c r="G23" s="262"/>
    </row>
    <row r="24" spans="2:7" ht="15" customHeight="1" x14ac:dyDescent="0.2">
      <c r="B24" s="267"/>
      <c r="C24" s="268"/>
      <c r="D24" s="269"/>
      <c r="E24" s="269"/>
      <c r="F24" s="270"/>
      <c r="G24" s="262"/>
    </row>
    <row r="25" spans="2:7" ht="15" customHeight="1" x14ac:dyDescent="0.2">
      <c r="B25" s="264"/>
      <c r="C25" s="265"/>
      <c r="D25" s="264"/>
      <c r="E25" s="264"/>
      <c r="F25" s="266"/>
      <c r="G25" s="262"/>
    </row>
    <row r="26" spans="2:7" ht="15" customHeight="1" x14ac:dyDescent="0.2">
      <c r="B26" s="267"/>
      <c r="C26" s="268"/>
      <c r="D26" s="269"/>
      <c r="E26" s="269"/>
      <c r="F26" s="270"/>
      <c r="G26" s="262"/>
    </row>
    <row r="27" spans="2:7" ht="15" customHeight="1" x14ac:dyDescent="0.2">
      <c r="B27" s="264"/>
      <c r="C27" s="265"/>
      <c r="D27" s="264"/>
      <c r="E27" s="264"/>
      <c r="F27" s="266"/>
      <c r="G27" s="262"/>
    </row>
    <row r="28" spans="2:7" ht="15" customHeight="1" x14ac:dyDescent="0.2">
      <c r="B28" s="267"/>
      <c r="C28" s="268"/>
      <c r="D28" s="269"/>
      <c r="E28" s="269"/>
      <c r="F28" s="270"/>
      <c r="G28" s="262"/>
    </row>
    <row r="29" spans="2:7" ht="15" customHeight="1" x14ac:dyDescent="0.2">
      <c r="B29" s="264"/>
      <c r="C29" s="265"/>
      <c r="D29" s="264"/>
      <c r="E29" s="264"/>
      <c r="F29" s="266"/>
      <c r="G29" s="262"/>
    </row>
    <row r="30" spans="2:7" ht="15" customHeight="1" x14ac:dyDescent="0.2">
      <c r="B30" s="267"/>
      <c r="C30" s="268"/>
      <c r="D30" s="269"/>
      <c r="E30" s="269"/>
      <c r="F30" s="270"/>
      <c r="G30" s="262"/>
    </row>
    <row r="31" spans="2:7" ht="15" customHeight="1" x14ac:dyDescent="0.2">
      <c r="B31" s="264"/>
      <c r="C31" s="265"/>
      <c r="D31" s="264"/>
      <c r="E31" s="264"/>
      <c r="F31" s="266"/>
      <c r="G31" s="262"/>
    </row>
    <row r="32" spans="2:7" ht="15" customHeight="1" x14ac:dyDescent="0.2">
      <c r="B32" s="267"/>
      <c r="C32" s="268"/>
      <c r="D32" s="269"/>
      <c r="E32" s="269"/>
      <c r="F32" s="270"/>
      <c r="G32" s="262"/>
    </row>
    <row r="33" spans="2:7" ht="15" customHeight="1" x14ac:dyDescent="0.2">
      <c r="B33" s="264"/>
      <c r="C33" s="265"/>
      <c r="D33" s="264"/>
      <c r="E33" s="264"/>
      <c r="F33" s="266"/>
      <c r="G33" s="262"/>
    </row>
    <row r="34" spans="2:7" ht="15" customHeight="1" x14ac:dyDescent="0.2">
      <c r="B34" s="267"/>
      <c r="C34" s="268"/>
      <c r="D34" s="269"/>
      <c r="E34" s="269"/>
      <c r="F34" s="270"/>
      <c r="G34" s="262"/>
    </row>
    <row r="35" spans="2:7" ht="15" customHeight="1" x14ac:dyDescent="0.2">
      <c r="B35" s="264"/>
      <c r="C35" s="265"/>
      <c r="D35" s="264"/>
      <c r="E35" s="264"/>
      <c r="F35" s="266"/>
      <c r="G35" s="262"/>
    </row>
    <row r="36" spans="2:7" ht="15" customHeight="1" x14ac:dyDescent="0.2">
      <c r="B36" s="267"/>
      <c r="C36" s="268"/>
      <c r="D36" s="269"/>
      <c r="E36" s="269"/>
      <c r="F36" s="270"/>
      <c r="G36" s="262"/>
    </row>
    <row r="37" spans="2:7" ht="15" customHeight="1" x14ac:dyDescent="0.2">
      <c r="B37" s="264"/>
      <c r="C37" s="265"/>
      <c r="D37" s="264"/>
      <c r="E37" s="264"/>
      <c r="F37" s="266"/>
      <c r="G37" s="262"/>
    </row>
    <row r="38" spans="2:7" ht="15" customHeight="1" x14ac:dyDescent="0.2">
      <c r="B38" s="267"/>
      <c r="C38" s="268"/>
      <c r="D38" s="269"/>
      <c r="E38" s="269"/>
      <c r="F38" s="270"/>
      <c r="G38" s="262"/>
    </row>
    <row r="39" spans="2:7" ht="15" customHeight="1" x14ac:dyDescent="0.2">
      <c r="B39" s="264"/>
      <c r="C39" s="265"/>
      <c r="D39" s="264"/>
      <c r="E39" s="264"/>
      <c r="F39" s="266"/>
      <c r="G39" s="262"/>
    </row>
    <row r="40" spans="2:7" ht="15" customHeight="1" x14ac:dyDescent="0.2">
      <c r="B40" s="267"/>
      <c r="C40" s="268"/>
      <c r="D40" s="269"/>
      <c r="E40" s="269"/>
      <c r="F40" s="270"/>
      <c r="G40" s="262"/>
    </row>
    <row r="41" spans="2:7" ht="15" customHeight="1" x14ac:dyDescent="0.2">
      <c r="B41" s="264"/>
      <c r="C41" s="265"/>
      <c r="D41" s="264"/>
      <c r="E41" s="264"/>
      <c r="F41" s="266"/>
      <c r="G41" s="262"/>
    </row>
    <row r="42" spans="2:7" ht="15" customHeight="1" x14ac:dyDescent="0.2">
      <c r="B42" s="267"/>
      <c r="C42" s="268"/>
      <c r="D42" s="269"/>
      <c r="E42" s="269"/>
      <c r="F42" s="270"/>
      <c r="G42" s="262"/>
    </row>
    <row r="43" spans="2:7" ht="15" customHeight="1" x14ac:dyDescent="0.2">
      <c r="B43" s="264"/>
      <c r="C43" s="265"/>
      <c r="D43" s="264"/>
      <c r="E43" s="264"/>
      <c r="F43" s="266"/>
      <c r="G43" s="262"/>
    </row>
    <row r="44" spans="2:7" ht="15" customHeight="1" x14ac:dyDescent="0.2">
      <c r="B44" s="267"/>
      <c r="C44" s="268"/>
      <c r="D44" s="269"/>
      <c r="E44" s="269"/>
      <c r="F44" s="270"/>
      <c r="G44" s="262"/>
    </row>
    <row r="45" spans="2:7" ht="15" customHeight="1" x14ac:dyDescent="0.2">
      <c r="B45" s="264"/>
      <c r="C45" s="265"/>
      <c r="D45" s="264"/>
      <c r="E45" s="264"/>
      <c r="F45" s="266"/>
      <c r="G45" s="262"/>
    </row>
    <row r="46" spans="2:7" ht="15" customHeight="1" x14ac:dyDescent="0.2">
      <c r="B46" s="267"/>
      <c r="C46" s="268"/>
      <c r="D46" s="269"/>
      <c r="E46" s="269"/>
      <c r="F46" s="270"/>
      <c r="G46" s="262"/>
    </row>
    <row r="47" spans="2:7" ht="15" customHeight="1" x14ac:dyDescent="0.2">
      <c r="B47" s="264"/>
      <c r="C47" s="265"/>
      <c r="D47" s="264"/>
      <c r="E47" s="264"/>
      <c r="F47" s="266"/>
      <c r="G47" s="262"/>
    </row>
    <row r="48" spans="2:7" ht="15" customHeight="1" x14ac:dyDescent="0.2">
      <c r="B48" s="267"/>
      <c r="C48" s="268"/>
      <c r="D48" s="269"/>
      <c r="E48" s="269"/>
      <c r="F48" s="270"/>
      <c r="G48" s="262"/>
    </row>
    <row r="49" spans="1:8" ht="15" customHeight="1" x14ac:dyDescent="0.2">
      <c r="B49" s="271"/>
      <c r="C49" s="272"/>
      <c r="D49" s="271"/>
      <c r="E49" s="271"/>
      <c r="F49" s="273"/>
      <c r="G49" s="262"/>
    </row>
    <row r="50" spans="1:8" s="276" customFormat="1" ht="14.25" x14ac:dyDescent="0.2">
      <c r="A50" s="1"/>
      <c r="B50" s="274"/>
      <c r="C50" s="211"/>
      <c r="D50" s="212"/>
      <c r="E50" s="275"/>
      <c r="G50" s="277"/>
      <c r="H50" s="263"/>
    </row>
    <row r="51" spans="1:8" s="276" customFormat="1" ht="17.25" customHeight="1" x14ac:dyDescent="0.2">
      <c r="A51" s="1"/>
      <c r="B51" s="278"/>
      <c r="C51" s="211"/>
      <c r="D51" s="211"/>
      <c r="E51" s="279"/>
      <c r="G51" s="277"/>
      <c r="H51" s="263"/>
    </row>
  </sheetData>
  <sheetProtection algorithmName="SHA-512" hashValue="EyHiSgIHei7qlr0sLoWpf/i70M3Z2uFaOgkeaEMY/HHUE5jbYjAdlX4+HlTQz81Aiw0C18uKOb4424SnT9E/YQ==" saltValue="tRGk6BS2yTGqfLiazxE3vQ==" spinCount="100000" sheet="1" objects="1" scenarios="1"/>
  <mergeCells count="1">
    <mergeCell ref="B5:F5"/>
  </mergeCells>
  <conditionalFormatting sqref="B7:F7 B9:F9 B11:F11 B13:F13 B15:F15 B17:F17 B19:F19 B21:F21 B23:F23 B25:F25 B27:F27 B29:F29 B31:F31 B33:F33 B35:F35 B37:F37 B39:F39 B41:F41 B43:F43 B45:F45 B47:F47 B49:F49">
    <cfRule type="expression" dxfId="1" priority="1" stopIfTrue="1">
      <formula>B7=""</formula>
    </cfRule>
  </conditionalFormatting>
  <conditionalFormatting sqref="B8:F8 B10:F10 B12:F12 B14:F14 B16:F16 B18:F18 B20:F20 B22:F22 B24:F24 B26:F26 B28:F28 B30:F30 B32:F32 B34:F34 B36:F36 B38:F38 B40:F40 B42:F42 B44:F44 B46:F46 B48:F48">
    <cfRule type="expression" dxfId="0" priority="2" stopIfTrue="1">
      <formula>B8=""</formula>
    </cfRule>
  </conditionalFormatting>
  <dataValidations count="3">
    <dataValidation type="list" allowBlank="1" showInputMessage="1" showErrorMessage="1" sqref="E7:E49" xr:uid="{8070C863-3C50-4010-80D2-8903797124D8}">
      <formula1>"Ja,Nej"</formula1>
    </dataValidation>
    <dataValidation type="list" allowBlank="1" showInputMessage="1" showErrorMessage="1" sqref="D7:D49" xr:uid="{A03D72FE-0015-4783-BF57-6BE200E4C7E9}">
      <formula1>"Rörlig,Fast"</formula1>
    </dataValidation>
    <dataValidation operator="greaterThanOrEqual" allowBlank="1" showInputMessage="1" showErrorMessage="1" sqref="B7:C1048576" xr:uid="{5D8AAB7F-E800-4AEF-B658-66DB1F33A0E8}"/>
  </dataValidation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25947-D3F2-4B4A-A5D9-691B5214E0E4}">
  <dimension ref="B1:F10"/>
  <sheetViews>
    <sheetView zoomScaleNormal="100" workbookViewId="0">
      <selection activeCell="D10" sqref="D10"/>
    </sheetView>
  </sheetViews>
  <sheetFormatPr defaultRowHeight="14.25" x14ac:dyDescent="0.2"/>
  <cols>
    <col min="1" max="1" width="2.5" style="331" customWidth="1"/>
    <col min="2" max="2" width="11.75" style="331" customWidth="1"/>
    <col min="3" max="3" width="13.125" style="331" customWidth="1"/>
    <col min="4" max="4" width="13" style="331" bestFit="1" customWidth="1"/>
    <col min="5" max="5" width="10.125" style="331" bestFit="1" customWidth="1"/>
    <col min="6" max="6" width="13.5" style="331" bestFit="1" customWidth="1"/>
    <col min="7" max="16384" width="9" style="331"/>
  </cols>
  <sheetData>
    <row r="1" spans="2:6" ht="13.5" customHeight="1" x14ac:dyDescent="0.2"/>
    <row r="2" spans="2:6" ht="39" customHeight="1" x14ac:dyDescent="0.2"/>
    <row r="3" spans="2:6" x14ac:dyDescent="0.2">
      <c r="B3" s="331" t="s">
        <v>125</v>
      </c>
      <c r="D3" s="332" t="s">
        <v>145</v>
      </c>
    </row>
    <row r="4" spans="2:6" x14ac:dyDescent="0.2">
      <c r="B4" s="331" t="s">
        <v>126</v>
      </c>
      <c r="D4" s="333">
        <v>46295</v>
      </c>
      <c r="F4" s="334"/>
    </row>
    <row r="5" spans="2:6" x14ac:dyDescent="0.2">
      <c r="B5" s="331" t="s">
        <v>127</v>
      </c>
      <c r="D5" s="356" t="s">
        <v>214</v>
      </c>
    </row>
    <row r="6" spans="2:6" x14ac:dyDescent="0.2">
      <c r="B6" s="331" t="s">
        <v>128</v>
      </c>
      <c r="D6" s="332">
        <v>2025</v>
      </c>
    </row>
    <row r="7" spans="2:6" x14ac:dyDescent="0.2">
      <c r="B7" s="331" t="s">
        <v>129</v>
      </c>
      <c r="D7" s="332" t="s">
        <v>194</v>
      </c>
    </row>
    <row r="8" spans="2:6" x14ac:dyDescent="0.2">
      <c r="B8" s="331" t="s">
        <v>130</v>
      </c>
      <c r="D8" s="332" t="s">
        <v>195</v>
      </c>
    </row>
    <row r="9" spans="2:6" x14ac:dyDescent="0.2">
      <c r="B9" s="331" t="s">
        <v>134</v>
      </c>
      <c r="D9" s="355" t="s">
        <v>215</v>
      </c>
    </row>
    <row r="10" spans="2:6" x14ac:dyDescent="0.2">
      <c r="B10" s="331" t="s">
        <v>135</v>
      </c>
      <c r="D10" s="335" t="str">
        <f>IF(ISBLANK('Fråga 2.5'!C7),"", 'Fråga 2.5'!C7)</f>
        <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rev" ma:contentTypeID="0x010100F3A2618CB1E0C540AA81EB1DDED29C7A0040AC7E8E9808514D9DC5AD404CA9CC13" ma:contentTypeVersion="14" ma:contentTypeDescription="FTN dokumentmall för att skapa brev" ma:contentTypeScope="" ma:versionID="a5e3efde7acd99c8333d43e9542b2a89">
  <xsd:schema xmlns:xsd="http://www.w3.org/2001/XMLSchema" xmlns:xs="http://www.w3.org/2001/XMLSchema" xmlns:p="http://schemas.microsoft.com/office/2006/metadata/properties" xmlns:ns2="718c8465-c77f-41df-8ce1-5bfa97a99351" targetNamespace="http://schemas.microsoft.com/office/2006/metadata/properties" ma:root="true" ma:fieldsID="b1c901368b91b7f61a1b6650ffbcf099" ns2:_="">
    <xsd:import namespace="718c8465-c77f-41df-8ce1-5bfa97a99351"/>
    <xsd:element name="properties">
      <xsd:complexType>
        <xsd:sequence>
          <xsd:element name="documentManagement">
            <xsd:complexType>
              <xsd:all>
                <xsd:element ref="ns2:Dokumentstatus" minOccurs="0"/>
                <xsd:element ref="ns2:Säkerhetsklass" minOccurs="0"/>
                <xsd:element ref="ns2:Sekretessmarke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8c8465-c77f-41df-8ce1-5bfa97a99351" elementFormDefault="qualified">
    <xsd:import namespace="http://schemas.microsoft.com/office/2006/documentManagement/types"/>
    <xsd:import namespace="http://schemas.microsoft.com/office/infopath/2007/PartnerControls"/>
    <xsd:element name="Dokumentstatus" ma:index="8" nillable="true" ma:displayName="Dokumentstatus" ma:default="UTKAST" ma:description="Ett dokument ska ha status utkast fram till att det godkänns av dokumentägaren." ma:format="Dropdown" ma:internalName="Dokumentstatus" ma:readOnly="false">
      <xsd:simpleType>
        <xsd:restriction base="dms:Choice">
          <xsd:enumeration value="UTKAST"/>
          <xsd:enumeration value="GODKÄND"/>
        </xsd:restriction>
      </xsd:simpleType>
    </xsd:element>
    <xsd:element name="Säkerhetsklass" ma:index="9" nillable="true" ma:displayName="Informationsklass" ma:default="Intern" ma:description="Anger vilken typ av information dokumentet innehåller och hur spridning får ske. Se PID109393 Informationsklassning – Anvisning.&#10;http://orangeriet/download/18.3ebb74d13a5948e7343154/1372924502831/PID109393_v1.0+Anvisning+informationsklassning.pdf" ma:format="Dropdown" ma:internalName="S_x00e4_kerhetsklass" ma:readOnly="false">
      <xsd:simpleType>
        <xsd:restriction base="dms:Choice">
          <xsd:enumeration value="Oklassificerad"/>
          <xsd:enumeration value="Publik"/>
          <xsd:enumeration value="Intern"/>
          <xsd:enumeration value="Känslig"/>
          <xsd:enumeration value="Mycket känslig"/>
        </xsd:restriction>
      </xsd:simpleType>
    </xsd:element>
    <xsd:element name="Sekretessmarkering" ma:index="10" nillable="true" ma:displayName="Sekretessmarkering" ma:description="Ange vilken typ av sekretess dokumentet omfattas av. om Ingen, lämna fältet blankt." ma:internalName="Sekretessmarkering" ma:readOnly="false">
      <xsd:complexType>
        <xsd:complexContent>
          <xsd:extension base="dms:MultiChoice">
            <xsd:sequence>
              <xsd:element name="Value" maxOccurs="unbounded" minOccurs="0" nillable="true">
                <xsd:simpleType>
                  <xsd:restriction base="dms:Choice">
                    <xsd:enumeration value="18 kap. 1 § (förundersökningssekretess)"/>
                    <xsd:enumeration value="18 kap. 3 § (Misstanke om brott)"/>
                    <xsd:enumeration value="18 kap. 8 §  eller 9 § (Informationssäkerhet)"/>
                    <xsd:enumeration value="21 kap. 3 § (Förföljda personer)"/>
                    <xsd:enumeration value="21 kap. 7 § (Risk för behandling i strid med GDPR)"/>
                    <xsd:enumeration value="24 kap. 8 § (Statistiksekretess)"/>
                    <xsd:enumeration value="28 kap. 1 § (Allmän socialförsäkringssekretess)"/>
                    <xsd:enumeration value="28 kap. 5 § (Socialförsäkringssekretess - fondval, efterlevandeskydd)"/>
                    <xsd:enumeration value="39 kap. 1 – 3 §§ (Sekretess i personaladministrativ verksamhet)"/>
                    <xsd:enumeration value="Annat"/>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kumentstatus xmlns="718c8465-c77f-41df-8ce1-5bfa97a99351">GODKÄND</Dokumentstatus>
    <Sekretessmarkering xmlns="718c8465-c77f-41df-8ce1-5bfa97a99351"/>
    <Säkerhetsklass xmlns="718c8465-c77f-41df-8ce1-5bfa97a99351">Intern</Säkerhetsklas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65BF4A-0113-4B03-BA22-A76DDA7DEB85}"/>
</file>

<file path=customXml/itemProps2.xml><?xml version="1.0" encoding="utf-8"?>
<ds:datastoreItem xmlns:ds="http://schemas.openxmlformats.org/officeDocument/2006/customXml" ds:itemID="{A6341953-42E3-467F-8968-3BC7963E46EF}">
  <ds:schemaRefs>
    <ds:schemaRef ds:uri="http://purl.org/dc/elements/1.1/"/>
    <ds:schemaRef ds:uri="http://purl.org/dc/dcmitype/"/>
    <ds:schemaRef ds:uri="http://schemas.microsoft.com/office/infopath/2007/PartnerControls"/>
    <ds:schemaRef ds:uri="http://purl.org/dc/terms/"/>
    <ds:schemaRef ds:uri="http://schemas.microsoft.com/office/2006/documentManagement/types"/>
    <ds:schemaRef ds:uri="465edb57-3a11-4ff8-9c43-7dc2da403828"/>
    <ds:schemaRef ds:uri="http://schemas.microsoft.com/office/2006/metadata/properties"/>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0C91E1AB-D475-4304-BD55-679E1B6249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9</vt:i4>
      </vt:variant>
    </vt:vector>
  </HeadingPairs>
  <TitlesOfParts>
    <vt:vector size="42" baseType="lpstr">
      <vt:lpstr>Fråga 2.5</vt:lpstr>
      <vt:lpstr>Fråga 2.6</vt:lpstr>
      <vt:lpstr>Fråga 2.13 Direkta ägare FF</vt:lpstr>
      <vt:lpstr>Fråga 2.13 Indirekta ägare FF</vt:lpstr>
      <vt:lpstr>Fråga 2.15 Verklig huvudman FF</vt:lpstr>
      <vt:lpstr>Fråga 2.16 Styrelse FF</vt:lpstr>
      <vt:lpstr>Fråga 2.19 Direkta ägare KF</vt:lpstr>
      <vt:lpstr>Fråga 2.19 Indirekta ägare KF</vt:lpstr>
      <vt:lpstr>Fråga 2.21 Verklig huvudman KF</vt:lpstr>
      <vt:lpstr>Fråga 2.22 Styrelse KF</vt:lpstr>
      <vt:lpstr>Fråga 5.6</vt:lpstr>
      <vt:lpstr>Fråga 5.7</vt:lpstr>
      <vt:lpstr>Fråga 5.8</vt:lpstr>
      <vt:lpstr>Fråga 5.9</vt:lpstr>
      <vt:lpstr>Fråga 5.10</vt:lpstr>
      <vt:lpstr>Fråga 6.1 Anslutit</vt:lpstr>
      <vt:lpstr>Fråga 6.1 Lämnat</vt:lpstr>
      <vt:lpstr>Fråga 6.2</vt:lpstr>
      <vt:lpstr>Fråga 6.3</vt:lpstr>
      <vt:lpstr>Fråga 7.5</vt:lpstr>
      <vt:lpstr>Fråga 7.6</vt:lpstr>
      <vt:lpstr>Fråga 7.7</vt:lpstr>
      <vt:lpstr>Fråga 8.4</vt:lpstr>
      <vt:lpstr>Fråga 9.2</vt:lpstr>
      <vt:lpstr>Fråga 10.4</vt:lpstr>
      <vt:lpstr>Fråga 10.6</vt:lpstr>
      <vt:lpstr>Fråga 11.5</vt:lpstr>
      <vt:lpstr>Fråga 13.1 Komposit</vt:lpstr>
      <vt:lpstr>Fråga 13.2 Fonden</vt:lpstr>
      <vt:lpstr>Fråga 13.2 Komposit</vt:lpstr>
      <vt:lpstr>Fråga 14.1</vt:lpstr>
      <vt:lpstr>Fråga 14.2</vt:lpstr>
      <vt:lpstr>Information</vt:lpstr>
      <vt:lpstr>Ccy</vt:lpstr>
      <vt:lpstr>DataDate</vt:lpstr>
      <vt:lpstr>DataDateStr</vt:lpstr>
      <vt:lpstr>DDate</vt:lpstr>
      <vt:lpstr>FiveYear</vt:lpstr>
      <vt:lpstr>FONDNAMN</vt:lpstr>
      <vt:lpstr>LUPKOD</vt:lpstr>
      <vt:lpstr>OneYear</vt:lpstr>
      <vt:lpstr>ThreeYear</vt:lpstr>
    </vt:vector>
  </TitlesOfParts>
  <Manager/>
  <Company>PPCmetrics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Vilhelm Hultgren</dc:creator>
  <cp:keywords/>
  <dc:description/>
  <cp:lastModifiedBy>Martin Groth</cp:lastModifiedBy>
  <cp:revision/>
  <cp:lastPrinted>2024-03-27T08:46:33Z</cp:lastPrinted>
  <dcterms:created xsi:type="dcterms:W3CDTF">2012-04-24T13:06:50Z</dcterms:created>
  <dcterms:modified xsi:type="dcterms:W3CDTF">2026-11-05T10:06:11Z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Gäller för0">
    <vt:lpwstr>1;#Hela Pensionsmyndigheten|1eaa11e7-d736-4537-b624-27e16bb1c838</vt:lpwstr>
  </property>
  <property fmtid="{D5CDD505-2E9C-101B-9397-08002B2CF9AE}" pid="4" name="Processgrupp">
    <vt:lpwstr>8;#5.2.1 Utveckling av verksamhetsprocesser|b5b26edd-7950-46cd-9a57-718348ecc215</vt:lpwstr>
  </property>
  <property fmtid="{D5CDD505-2E9C-101B-9397-08002B2CF9AE}" pid="5" name="hf95c8e4ce864401a0ed1e6e433dc46e">
    <vt:lpwstr/>
  </property>
  <property fmtid="{D5CDD505-2E9C-101B-9397-08002B2CF9AE}" pid="6" name="ContentTypeId">
    <vt:lpwstr>0x010100F3A2618CB1E0C540AA81EB1DDED29C7A0040AC7E8E9808514D9DC5AD404CA9CC13</vt:lpwstr>
  </property>
  <property fmtid="{D5CDD505-2E9C-101B-9397-08002B2CF9AE}" pid="7" name="Beslutsfattare0">
    <vt:lpwstr/>
  </property>
  <property fmtid="{D5CDD505-2E9C-101B-9397-08002B2CF9AE}" pid="8" name="abc491f40c194aeca9d489bc3b2652f5">
    <vt:lpwstr>Hela Pensionsmyndigheten|1eaa11e7-d736-4537-b624-27e16bb1c838</vt:lpwstr>
  </property>
  <property fmtid="{D5CDD505-2E9C-101B-9397-08002B2CF9AE}" pid="9" name="_dlc_DocIdItemGuid">
    <vt:lpwstr>f4e8ed0a-db27-4936-b260-0a721ef19650</vt:lpwstr>
  </property>
  <property fmtid="{D5CDD505-2E9C-101B-9397-08002B2CF9AE}" pid="10" name="SSR_MIGRATION_STATUS">
    <vt:lpwstr>2</vt:lpwstr>
  </property>
</Properties>
</file>